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ue_1/Documents/Scott Crawford/New Developer Starter Pack/Proformas/"/>
    </mc:Choice>
  </mc:AlternateContent>
  <xr:revisionPtr revIDLastSave="0" documentId="13_ncr:1_{9D456435-B909-134B-BDD6-6C410DCAE873}" xr6:coauthVersionLast="47" xr6:coauthVersionMax="47" xr10:uidLastSave="{00000000-0000-0000-0000-000000000000}"/>
  <bookViews>
    <workbookView xWindow="0" yWindow="760" windowWidth="30240" windowHeight="17400" xr2:uid="{79A5346B-780B-4312-9491-227756C7A530}"/>
  </bookViews>
  <sheets>
    <sheet name="Waterfal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a1" hidden="1">{"Assump",#N/A,TRUE,"Proforma";"first",#N/A,TRUE,"Proforma";"second",#N/A,TRUE,"Proforma";"lease1",#N/A,TRUE,"Proforma";"lease2",#N/A,TRUE,"Proforma"}</definedName>
    <definedName name="__alt1">#REF!</definedName>
    <definedName name="__e4" hidden="1">{"new",#N/A,FALSE,"D";"PROFORMA",#N/A,FALSE,"A";"partial 1",#N/A,FALSE,"B";"partial 2",#N/A,FALSE,"B";"partial 3",#N/A,FALSE,"B";"SMALL CF 1",#N/A,FALSE,"C"}</definedName>
    <definedName name="_1__123Graph_ACHART_4A" hidden="1">[1]Proforma!#REF!</definedName>
    <definedName name="_2__123Graph_ACHART_4A" hidden="1">[1]Proforma!#REF!</definedName>
    <definedName name="_2__123Graph_XCHART_4A" hidden="1">[1]Proforma!#REF!</definedName>
    <definedName name="_4__123Graph_XCHART_4A" hidden="1">[1]Proforma!#REF!</definedName>
    <definedName name="_a1" hidden="1">{"Assump",#N/A,TRUE,"Proforma";"first",#N/A,TRUE,"Proforma";"second",#N/A,TRUE,"Proforma";"lease1",#N/A,TRUE,"Proforma";"lease2",#N/A,TRUE,"Proforma"}</definedName>
    <definedName name="_alt1">#REF!</definedName>
    <definedName name="_e4" hidden="1">{"new",#N/A,FALSE,"D";"PROFORMA",#N/A,FALSE,"A";"partial 1",#N/A,FALSE,"B";"partial 2",#N/A,FALSE,"B";"partial 3",#N/A,FALSE,"B";"SMALL CF 1",#N/A,FALSE,"C"}</definedName>
    <definedName name="_Fill" hidden="1">#REF!</definedName>
    <definedName name="_Key1" hidden="1">'[2]H-INPUT'!#REF!</definedName>
    <definedName name="_Key2" hidden="1">[3]CHECK!#REF!</definedName>
    <definedName name="_old2" hidden="1">{#N/A,#N/A,FALSE,"Summary";#N/A,#N/A,FALSE,"Buckets";#N/A,#N/A,FALSE,"Northstar";#N/A,#N/A,FALSE,"Comp"}</definedName>
    <definedName name="_old22" hidden="1">{#N/A,#N/A,FALSE,"Summary";#N/A,#N/A,FALSE,"Buckets";#N/A,#N/A,FALSE,"Northstar";#N/A,#N/A,FALSE,"Comp"}</definedName>
    <definedName name="_old3" hidden="1">{#N/A,#N/A,FALSE,"Emmes Services";#N/A,#N/A,FALSE,"Emmes Capital";#N/A,#N/A,FALSE,"Emmes &amp; Co"}</definedName>
    <definedName name="_old4" hidden="1">{#N/A,#N/A,FALSE,"Summary";#N/A,#N/A,FALSE,"Buckets";#N/A,#N/A,FALSE,"Northstar";#N/A,#N/A,FALSE,"Comp"}</definedName>
    <definedName name="_old5" hidden="1">{#N/A,#N/A,FALSE,"Emmes Services";#N/A,#N/A,FALSE,"Emmes Capital";#N/A,#N/A,FALSE,"Emmes &amp; Co"}</definedName>
    <definedName name="_old6" hidden="1">{#N/A,#N/A,FALSE,"Summary";#N/A,#N/A,FALSE,"Buckets";#N/A,#N/A,FALSE,"Northstar";#N/A,#N/A,FALSE,"Comp"}</definedName>
    <definedName name="_Order1" hidden="1">0</definedName>
    <definedName name="_Order2" hidden="1">255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[4]HOTComps!#REF!</definedName>
    <definedName name="\c">#REF!</definedName>
    <definedName name="\d">#REF!</definedName>
    <definedName name="\dddddd">#REF!</definedName>
    <definedName name="\e">#REF!</definedName>
    <definedName name="\p">#REF!</definedName>
    <definedName name="\s">#REF!</definedName>
    <definedName name="adsf" hidden="1">{"sheet a",#N/A,FALSE,"A";"2 9 casflow",#N/A,FALSE,"B"}</definedName>
    <definedName name="anscount" hidden="1">1</definedName>
    <definedName name="asdfsdfsdf" hidden="1">{#N/A,#N/A,FALSE,"Expense Comparison"}</definedName>
    <definedName name="b">#REF!</definedName>
    <definedName name="bbbbbb" hidden="1">{#N/A,#N/A,FALSE,"Services Summary";#N/A,#N/A,FALSE,"Emmes Summary";#N/A,#N/A,FALSE,"Northstar"}</definedName>
    <definedName name="beattle" hidden="1">{"Full Sheet",#N/A,FALSE,"Expense Comparison"}</definedName>
    <definedName name="BROW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C.F.___LABORER">#REF!</definedName>
    <definedName name="C.F.___LABORER_FOREMAN">#REF!</definedName>
    <definedName name="CALIFORNIA">#REF!</definedName>
    <definedName name="CARPENTER">#REF!</definedName>
    <definedName name="CARPENTER_FOREMAN">#REF!</definedName>
    <definedName name="cccccc">#REF!</definedName>
    <definedName name="copy" hidden="1">{"sheet a",#N/A,FALSE,"A";"2 9 casflow",#N/A,FALSE,"B"}</definedName>
    <definedName name="copy2" hidden="1">{"new",#N/A,FALSE,"D";"PROFORMA",#N/A,FALSE,"A";"partial 1",#N/A,FALSE,"B";"partial 2",#N/A,FALSE,"B";"partial 3",#N/A,FALSE,"B";"SMALL CF 1",#N/A,FALSE,"C"}</definedName>
    <definedName name="CSI">'[5]CSI LISTINGS - DIV. &amp; SECT.'!$A$3:$A$1152</definedName>
    <definedName name="d">#REF!</definedName>
    <definedName name="DATA_08" hidden="1">'[6]Asset depreciation'!#REF!</definedName>
    <definedName name="deleteme" hidden="1">{"schedule",#N/A,FALSE,"Sum Op's";"input area",#N/A,FALSE,"Sum Op's"}</definedName>
    <definedName name="deleteme1" hidden="1">{"schedule",#N/A,FALSE,"Sum Op's";"input area",#N/A,FALSE,"Sum Op's"}</definedName>
    <definedName name="DETAIL">#REF!</definedName>
    <definedName name="dfddfdfd">#REF!</definedName>
    <definedName name="doctor">#REF!</definedName>
    <definedName name="ere" hidden="1">{"sheet a",#N/A,FALSE,"A";"2 9 casflow",#N/A,FALSE,"B"}</definedName>
    <definedName name="ert5t6" hidden="1">{"Detail Project Cash Flow",#N/A,TRUE,"Cash Flow Grid";"Financing Calculation",#N/A,TRUE,"Cash Flow Grid"}</definedName>
    <definedName name="erw" hidden="1">{"Detail Project Cash Flow",#N/A,TRUE,"Cash Flow Grid";"Financing Calculation",#N/A,TRUE,"Cash Flow Grid"}</definedName>
    <definedName name="Excel_BuiltIn_Print_Area_1">'[7]Earthwork Summary'!#REF!</definedName>
    <definedName name="fdf" hidden="1">{"Full Sheet",#N/A,FALSE,"Expense Comparison"}</definedName>
    <definedName name="Free_Rent">'[8]Rent Schedule'!$B$15</definedName>
    <definedName name="GC">#REF!</definedName>
    <definedName name="GEN_REQ">#REF!</definedName>
    <definedName name="IntroPrintArea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40233.9303587963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39125.817037037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m2cost">#REF!</definedName>
    <definedName name="kyd.ChngCell.01." hidden="1">#REF!</definedName>
    <definedName name="kyd.CounterLimitCell.01." hidden="1">"x"</definedName>
    <definedName name="kyd.Dim.01." hidden="1">"toad:Company"</definedName>
    <definedName name="kyd.ElementList.01." hidden="1">#REF!</definedName>
    <definedName name="kyd.ElementType.01." hidden="1">3</definedName>
    <definedName name="kyd.ItemType.01." hidden="1">2</definedName>
    <definedName name="kyd.NumLevels.01." hidden="1">999</definedName>
    <definedName name="kyd.ParentName.01." hidden="1">""</definedName>
    <definedName name="kyd.PrintParent.01." hidden="1">TRUE</definedName>
    <definedName name="kyd.SelectString.01." hidden="1">"*"</definedName>
    <definedName name="LABOR_EQUIPMENT_SUPER.">#REF!</definedName>
    <definedName name="MASON">#REF!</definedName>
    <definedName name="MASON_FOREMAN">19</definedName>
    <definedName name="MAT_L_EXHIBITS">#REF!</definedName>
    <definedName name="New_Term">'[8]Rent Schedule'!$B$22</definedName>
    <definedName name="oldfile2" hidden="1">{#N/A,#N/A,FALSE,"Summary";#N/A,#N/A,FALSE,"Buckets";#N/A,#N/A,FALSE,"Northstar";#N/A,#N/A,FALSE,"Comp"}</definedName>
    <definedName name="_xlnm.Print_Area" localSheetId="0">Waterfall!$A$1:$AG$102</definedName>
    <definedName name="Print_Area_MI">#REF!</definedName>
    <definedName name="_xlnm.Print_Titles" localSheetId="0">Waterfall!$1:$5</definedName>
    <definedName name="Print_Titles_MI">#REF!</definedName>
    <definedName name="PROJECT_SUPERINTENDENT">#REF!</definedName>
    <definedName name="qw" hidden="1">{"Estimated Proforma (Prelim. Proforma)",#N/A,TRUE,"Prelim. Proforma";"Summary Cash Flow Grid",#N/A,TRUE,"Cash Flow Grid";"Final Proforma (Final Proforma)",#N/A,TRUE,"Final Proforma";"Cash Flow Graph (Cash Flow Graphic)",#N/A,TRUE,"Cash Flow Graphic"}</definedName>
    <definedName name="qwer" hidden="1">{"Estimated Proforma",#N/A,TRUE,"Prelim. Proforma";"Sales and Marketing Budget",#N/A,TRUE,"S&amp;M Budget";"Summary Cash Flow Grid",#N/A,TRUE,"Cash Flow Grid";"Detail Project Cash Flow",#N/A,TRUE,"Cash Flow Grid";"Financing Calculation",#N/A,TRUE,"Cash Flow Grid";"Cash Flow Graph",#N/A,TRUE,"Cash Flow Graphic";"Final Proforma",#N/A,TRUE,"Final Proforma"}</definedName>
    <definedName name="Renewal_Term">'[8]Rent Schedule'!$B$21</definedName>
    <definedName name="report" hidden="1">{#N/A,#N/A,FALSE,"Summary";#N/A,#N/A,FALSE,"Assumptions";#N/A,#N/A,FALSE,"Cash Flow";#N/A,#N/A,FALSE,"Residual Calculation";#N/A,#N/A,FALSE,"Pricing Matrix";#N/A,#N/A,FALSE,"Pricing Matrix II";#N/A,#N/A,FALSE,"Expiration Schedule"}</definedName>
    <definedName name="rtrt" hidden="1">{"sheet a",#N/A,FALSE,"A";"sheet b 1",#N/A,FALSE,"B";"sheet b 2",#N/A,FALSE,"B"}</definedName>
    <definedName name="s" hidden="1">{"Output-3Column",#N/A,FALSE,"Output"}</definedName>
    <definedName name="sdf" hidden="1">{"PROFORMA",#N/A,FALSE,"A";"BIGGER 1",#N/A,FALSE,"B";"BIGGER 2",#N/A,FALSE,"B";"BIGGER 3",#N/A,FALSE,"B";"SMALL CF 1",#N/A,FALSE,"C"}</definedName>
    <definedName name="SENIOR_PROJECT_MANAGER">#REF!</definedName>
    <definedName name="SITEWORK">#REF!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olver_adj" localSheetId="0" hidden="1">Waterfall!$Z$9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Waterfall!$AA$9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740000</definedName>
    <definedName name="solver_ver" localSheetId="0" hidden="1">3</definedName>
    <definedName name="spectfdi" hidden="1">{"schedule",#N/A,FALSE,"Sum Op's";"input area",#N/A,FALSE,"Sum Op's"}</definedName>
    <definedName name="SUMMARY">#REF!</definedName>
    <definedName name="Tables" hidden="1">{"sales",#N/A,FALSE,"Sales";"sales existing",#N/A,FALSE,"Sales";"sales rd1",#N/A,FALSE,"Sales";"sales rd2",#N/A,FALSE,"Sales"}</definedName>
    <definedName name="WORKSHEET">#REF!</definedName>
    <definedName name="wrn.1995._.Analysis." hidden="1">{#N/A,#N/A,FALSE,"1995 Rev &amp; Exp"}</definedName>
    <definedName name="wrn.2701all." hidden="1">{#N/A,#N/A,FALSE,"T&amp;E (2)";#N/A,#N/A,FALSE,"R&amp;E SUM";#N/A,#N/A,FALSE,"R&amp;E MONTH";#N/A,#N/A,FALSE,"R&amp;E YEAR";#N/A,#N/A,FALSE,"T&amp;E (1)";#N/A,#N/A,FALSE,"T&amp;E SUM"}</definedName>
    <definedName name="wrn.2703all." hidden="1">{#N/A,#N/A,FALSE,"R&amp;E SUM";#N/A,#N/A,FALSE,"R&amp;E MONTH";#N/A,#N/A,FALSE,"R&amp;E YEAR";#N/A,#N/A,FALSE,"SREV (1)";#N/A,#N/A,FALSE,"SREV(2)";#N/A,#N/A,FALSE,"SREV(3)";#N/A,#N/A,FALSE,"SREV(4)";#N/A,#N/A,FALSE,"OREV (1)";#N/A,#N/A,FALSE,"T&amp;E SUM";#N/A,#N/A,FALSE,"T&amp;E (1)"}</definedName>
    <definedName name="wrn.2705all." hidden="1">{#N/A,#N/A,FALSE,"R&amp;E SUM";#N/A,#N/A,FALSE,"R&amp;E MONTH";#N/A,#N/A,FALSE,"R&amp;E YEAR";#N/A,#N/A,FALSE,"OREV (1)";#N/A,#N/A,FALSE,"OREV (2)"}</definedName>
    <definedName name="wrn.2706all." hidden="1">{#N/A,#N/A,FALSE,"R&amp;E SUM";#N/A,#N/A,FALSE,"R&amp;E MONTH";#N/A,#N/A,FALSE,"R&amp;E YEAR";#N/A,#N/A,FALSE,"SREV (1)";#N/A,#N/A,FALSE,"OREV (1)"}</definedName>
    <definedName name="wrn.2707all." hidden="1">{#N/A,#N/A,FALSE,"R&amp;E SUM";#N/A,#N/A,FALSE,"R&amp;E MONTH";#N/A,#N/A,FALSE,"R&amp;E YEAR";#N/A,#N/A,FALSE,"SREV (1)";#N/A,#N/A,FALSE,"SREV(2)";#N/A,#N/A,FALSE,"OREV (1)";#N/A,#N/A,FALSE,"rent"}</definedName>
    <definedName name="wrn.2711all." hidden="1">{#N/A,#N/A,FALSE,"R&amp;E SUM";#N/A,#N/A,FALSE,"R&amp;E MONTH";#N/A,#N/A,FALSE,"R&amp;E YEAR";#N/A,#N/A,FALSE,"OREV (1)";#N/A,#N/A,FALSE,"OREV (2)"}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hidden="1">{#N/A,#N/A,TRUE,"3-Gateway";#N/A,#N/A,TRUE,"4-ByrkitAve.Bus.Ctr.";#N/A,#N/A,TRUE,"5- 851 Marietta Assoc.";#N/A,#N/A,TRUE,"6-Fesslers";#N/A,#N/A,TRUE,"7- 3300 Sample";#N/A,#N/A,TRUE,"8-Blackthorn-Wells";#N/A,#N/A,TRUE,"9-BlackthornNimtz";#N/A,#N/A,TRUE,"10-Willow Trace II";#N/A,#N/A,TRUE,"11-Homeland";#N/A,#N/A,TRUE,"12-Dugdale";#N/A,#N/A,TRUE,"13-Park Center";#N/A,#N/A,TRUE,"14-Michiana";#N/A,#N/A,TRUE,"15-LTV (Niles)";#N/A,#N/A,TRUE,"16-Niles-Colfax";#N/A,#N/A,TRUE,"17-Colfax Place";#N/A,#N/A,TRUE,"18-Pru Office"}</definedName>
    <definedName name="wrn.All._.Columns._.Month." hidden="1">{#N/A,#N/A,FALSE,"Table M";#N/A,#N/A,FALSE,"Graph-F";"All Fcst Month SumOps",#N/A,FALSE,"SumOps";"All Fcst Month SumExp",#N/A,FALSE,"SumExp";"All Fcst Month ExpDept",#N/A,FALSE,"ExpDept";#N/A,#N/A,FALSE,"SumOps";#N/A,#N/A,FALSE,"SumExp";#N/A,#N/A,FALSE,"ExpDept"}</definedName>
    <definedName name="wrn.All._.Consolidations." hidden="1">{#N/A,#N/A,FALSE,"Emmes Services";#N/A,#N/A,FALSE,"Emmes Capital";#N/A,#N/A,FALSE,"Emmes &amp; Co"}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ll._.Reports." hidden="1">{"Estimated Proforma",#N/A,TRUE,"Prelim. Proforma";"Sales and Marketing Budget",#N/A,TRUE,"S&amp;M Budget";"Summary Cash Flow Grid",#N/A,TRUE,"Cash Flow Grid";"Detail Project Cash Flow",#N/A,TRUE,"Cash Flow Grid";"Financing Calculation",#N/A,TRUE,"Cash Flow Grid";"Cash Flow Graph",#N/A,TRUE,"Cash Flow Graphic";"Final Proforma",#N/A,TRUE,"Final Proforma"}</definedName>
    <definedName name="wrn.Appraisal." hidden="1">{#N/A,#N/A,FALSE,"APPRAISAL";#N/A,#N/A,FALSE,"APPRAISAL 2";#N/A,#N/A,FALSE,"APPRAISAL 3"}</definedName>
    <definedName name="wrn.Asset._.Management." hidden="1">{#N/A,#N/A,FALSE,"ASSET MGMT."}</definedName>
    <definedName name="wrn.AVEX._.NCL._.Tower." hidden="1">{#N/A,#N/A,FALSE,"North Central Life";#N/A,#N/A,FALSE,"Town Square";#N/A,#N/A,FALSE,"Summary"}</definedName>
    <definedName name="wrn.BaseYearDemand." hidden="1">{"Base Year Demand",#N/A,FALSE,"Demand-Base Year"}</definedName>
    <definedName name="wrn.BIGGER." hidden="1">{"PROFORMA",#N/A,FALSE,"A";"BIGGER 1",#N/A,FALSE,"B";"BIGGER 2",#N/A,FALSE,"B";"BIGGER 3",#N/A,FALSE,"B";"SMALL CF 1",#N/A,FALSE,"C"}</definedName>
    <definedName name="wrn.Birdie." hidden="1">{#N/A,#N/A,FALSE,"Trans Summary";#N/A,#N/A,FALSE,"Proforma Five Yr";#N/A,#N/A,FALSE,"Occ and Rate"}</definedName>
    <definedName name="wrn.BlackWhite." hidden="1">{#N/A,#N/A,FALSE,"NNN sum";#N/A,#N/A,FALSE,"10-yr Opt. A Sum";#N/A,#N/A,FALSE,"10-yr Opt A Other Costs";#N/A,#N/A,FALSE,"Purchase Sum";#N/A,#N/A,FALSE,"Purchase Other Costs"}</definedName>
    <definedName name="wrn.bleu4." hidden="1">{#N/A,#N/A,FALSE}</definedName>
    <definedName name="wrn.book." hidden="1">{"page1",#N/A,FALSE,"net investor returns";"page2",#N/A,FALSE,"net investor returns"}</definedName>
    <definedName name="wrn.Both._.Outputs." hidden="1">{"LTV Output",#N/A,FALSE,"Output";"DCR Output",#N/A,FALSE,"Output"}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ash._.Flow._.Analysis." hidden="1">{"CF",#N/A,FALSE,"Cash Flow";"RET",#N/A,FALSE,"Returns";"NPV",#N/A,FALSE,"Values";"ASMPT",#N/A,FALSE,"Assumptions"}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nference._.Center._.Financials." hidden="1">{#N/A,#N/A,FALSE,"Pro Forma";#N/A,#N/A,FALSE,"Project Summary";#N/A,#N/A,FALSE,"Detail Estimate";#N/A,#N/A,FALSE,"Cashflow Schedule"}</definedName>
    <definedName name="wrn.Control._.Sheet." hidden="1">{#N/A,#N/A,FALSE,"CONTROL"}</definedName>
    <definedName name="wrn.Credit._.Summary." hidden="1">{#N/A,#N/A,FALSE,"CREDIT"}</definedName>
    <definedName name="wrn.data." hidden="1">{"data",#N/A,FALSE,"INPUT"}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EPTS." hidden="1">{#N/A,#N/A,FALSE,"2701";#N/A,#N/A,FALSE,"2702";#N/A,#N/A,FALSE,"2703";#N/A,#N/A,FALSE,"2704";#N/A,#N/A,FALSE,"2705";#N/A,#N/A,FALSE,"2706";#N/A,#N/A,FALSE,"2707";#N/A,#N/A,FALSE,"2708";#N/A,#N/A,FALSE,"2709";#N/A,#N/A,FALSE,"2710";#N/A,#N/A,FALSE,"2711";#N/A,#N/A,FALSE,"2712";#N/A,#N/A,FALSE,"2713";#N/A,#N/A,FALSE,"2714";#N/A,#N/A,FALSE,"2715";#N/A,#N/A,FALSE,"2716";#N/A,#N/A,FALSE,"2718";#N/A,#N/A,FALSE,"2719";#N/A,#N/A,FALSE,"ASL"}</definedName>
    <definedName name="wrn.detail." hidden="1">{"Build1",#N/A,FALSE,"Buildup";"Build2",#N/A,FALSE,"Buildup";"Build3",#N/A,FALSE,"Buildup"}</definedName>
    <definedName name="wrn.Engineering." hidden="1">{#N/A,#N/A,FALSE,"ENGINEERING"}</definedName>
    <definedName name="wrn.Environmental." hidden="1">{#N/A,#N/A,FALSE,"ENVIRONMENTAL"}</definedName>
    <definedName name="wrn.Executive._.Summary._.Reports." hidden="1">{"Estimated Proforma (Prelim. Proforma)",#N/A,TRUE,"Prelim. Proforma";"Summary Cash Flow Grid",#N/A,TRUE,"Cash Flow Grid";"Final Proforma (Final Proforma)",#N/A,TRUE,"Final Proforma";"Cash Flow Graph (Cash Flow Graphic)",#N/A,TRUE,"Cash Flow Graphic"}</definedName>
    <definedName name="wrn.Fair._.Share._.Calcs." hidden="1">{#N/A,#N/A,FALSE,"Fair Share"}</definedName>
    <definedName name="wrn.Feb98." hidden="1">{"sheet a",#N/A,FALSE,"A";"2 9 casflow",#N/A,FALSE,"B"}</definedName>
    <definedName name="wrn.Final._.Output." hidden="1">{#N/A,#N/A,FALSE,"Final Output"}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ULL._.COMPARISON." hidden="1">{"Full Sheet",#N/A,FALSE,"Expense Comparison"}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age." hidden="1">{#N/A,#N/A,FALSE,"Emmes Summary";#N/A,#N/A,FALSE,"Services Summary";#N/A,#N/A,FALSE,"Emmes All";#N/A,#N/A,FALSE,"Master Services";#N/A,#N/A,FALSE,"Emmes &amp; Co";#N/A,#N/A,FALSE,"Emmes JE Grid";#N/A,#N/A,FALSE,"Emmes  Entries";#N/A,#N/A,FALSE,"Emmes Services";#N/A,#N/A,FALSE,"Services JE Grid";#N/A,#N/A,FALSE,"Services Entries";#N/A,#N/A,FALSE,"Emmes Capital";#N/A,#N/A,FALSE,"Capital JE Grid ";#N/A,#N/A,FALSE,"Capital  Entries";#N/A,#N/A,FALSE,"Emmes Invest in LLC"}</definedName>
    <definedName name="wrn.Full._.Presentation." hidden="1">{#N/A,#N/A,FALSE,"SUMOPS";#N/A,#N/A,FALSE,"REVCAT";#N/A,#N/A,FALSE,"REV-SUM";#N/A,#N/A,FALSE,"REV-DETAIL";#N/A,#N/A,FALSE,"COS-DETAIL";#N/A,#N/A,FALSE,"PROJ VAR";#N/A,#N/A,FALSE,"C-EXP";#N/A,#N/A,FALSE,"3550";#N/A,#N/A,FALSE,"3551";#N/A,#N/A,FALSE,"3552";#N/A,#N/A,FALSE,"3553";#N/A,#N/A,FALSE,"3554";#N/A,#N/A,FALSE,"3555";#N/A,#N/A,FALSE,"3556";#N/A,#N/A,FALSE,"3557";#N/A,#N/A,FALSE,"3558";#N/A,#N/A,FALSE,"3559";#N/A,#N/A,FALSE,"3560";#N/A,#N/A,FALSE,"3561";#N/A,#N/A,FALSE,"3562";#N/A,#N/A,FALSE,"SUMOPSD";#N/A,#N/A,FALSE,"CASH FLOW"}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SA._.PRINT." hidden="1">{#N/A,#N/A,FALSE,"DEV COSTS";#N/A,#N/A,FALSE,"10-YR C. F."}</definedName>
    <definedName name="wrn.Historical._.Analysis." hidden="1">{#N/A,#N/A,FALSE,"HISTORICAL REV &amp; EXP"}</definedName>
    <definedName name="wrn.Hotel._.and._.Conf._.Center._.Owner._.Returns." hidden="1">{#N/A,#N/A,FALSE,"Combined Returns";#N/A,#N/A,FALSE,"Tax Returns";#N/A,#N/A,FALSE,"Cash Returns"}</definedName>
    <definedName name="wrn.Hotel._.Financials." hidden="1">{#N/A,#N/A,FALSE,"Pro Forma";#N/A,#N/A,FALSE,"Project Summary";#N/A,#N/A,FALSE,"Detail Estimate";#N/A,#N/A,FALSE,"Cashflow Schedule"}</definedName>
    <definedName name="wrn.Index." hidden="1">{#N/A,#N/A,FALSE,"INDEX"}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Investment._.Summary._.Golf._.Suites." hidden="1">{"Preferred Equity IRR",#N/A,FALSE,"PROFORMA";"GP Cash Flow and IRR",#N/A,FALSE,"PROFORMA"}</definedName>
    <definedName name="wrn.jan._.98." hidden="1">{"sheet a",#N/A,FALSE,"A";"sheet b 1",#N/A,FALSE,"B";"sheet b 2",#N/A,FALSE,"B"}</definedName>
    <definedName name="wrn.Latent._.Demand._.Inputs." hidden="1">{#N/A,#N/A,FALSE,"Latent"}</definedName>
    <definedName name="wrn.Leases." hidden="1">{#N/A,#N/A,FALSE,"Leases"}</definedName>
    <definedName name="wrn.Loan._.Pricing._.Analysis." hidden="1">{#N/A,#N/A,FALSE,"LOAN ANALYSIS"}</definedName>
    <definedName name="wrn.LTV._.Output." hidden="1">{"LTV Output",#N/A,FALSE,"Output"}</definedName>
    <definedName name="wrn.Master._.Developer._.Cash._.Flow." hidden="1">{#N/A,#N/A,FALSE,"Assumptions";#N/A,#N/A,FALSE,"Master Dev P&amp;L"}</definedName>
    <definedName name="wrn.MGTSUMRPT." hidden="1">{#N/A,#N/A,FALSE,"CONSOLID";#N/A,#N/A,FALSE,"SPS &amp; POST";#N/A,#N/A,FALSE,"STUD-OPS";#N/A,#N/A,FALSE,"SUMOPS";#N/A,#N/A,FALSE,"EXECSUM";#N/A,#N/A,FALSE,"GRAPHS";#N/A,#N/A,FALSE,"REV-STG";#N/A,#N/A,FALSE,"SUMEXP";#N/A,#N/A,FALSE,"Rec-Rev-Mo";#N/A,#N/A,FALSE,"Rec-Rev-YTD";#N/A,#N/A,FALSE,"Rec-Month";#N/A,#N/A,FALSE,"Rec-YTD";#N/A,#N/A,FALSE,"STG-UTIL";#N/A,#N/A,FALSE,"OFFICE REV";#N/A,#N/A,FALSE,"INVENTORY";#N/A,#N/A,FALSE,"M&amp;R-ADMIN";#N/A,#N/A,FALSE,"M&amp;R-TOTAL";#N/A,#N/A,FALSE,"PROP-WARD"}</definedName>
    <definedName name="wrn.MODEL." hidden="1">{"IS",#N/A,FALSE,"Income Statement";"ISR",#N/A,FALSE,"Income Statement Ratios";"BS",#N/A,FALSE,"Balance Sheet";"BSR",#N/A,FALSE,"Balance Sheet Ratios";"CF",#N/A,FALSE,"Cash Flow";"SALES",#N/A,FALSE,"Sales Analysis";"RR",#N/A,FALSE,"Recent Results"}</definedName>
    <definedName name="wrn.Month." hidden="1">{"Month SumOps",#N/A,FALSE,"SumOps";"Month SumGP",#N/A,FALSE,"SumGP";"Month SumExp",#N/A,FALSE,"SumExp";"Month ExpDept",#N/A,FALSE,"ExpDept"}</definedName>
    <definedName name="wrn.Monthly._.Detail._.Reports." hidden="1">{"Detail Project Cash Flow",#N/A,TRUE,"Cash Flow Grid";"Financing Calculation",#N/A,TRUE,"Cash Flow Grid"}</definedName>
    <definedName name="wrn.NCL._.Tower._.Five._.Year._.Hold." hidden="1">{#N/A,#N/A,FALSE,"North Central Life";#N/A,#N/A,FALSE,"Town Square";#N/A,#N/A,FALSE,"Summary"}</definedName>
    <definedName name="wrn.NoAptRR." hidden="1">{#N/A,#N/A,FALSE,"AptStabYr";#N/A,#N/A,FALSE,"Hard Costs";#N/A,#N/A,FALSE,"Project Costs ";#N/A,#N/A,FALSE,"Draw M1-18";#N/A,#N/A,FALSE,"LeaseUpHotel";#N/A,#N/A,FALSE,"Apt10YrCF";#N/A,#N/A,FALSE,"Hotel CF";#N/A,#N/A,FALSE,"LeaseUpApt"}</definedName>
    <definedName name="wrn.Northstar." hidden="1">{#N/A,#N/A,FALSE,"Services Summary";#N/A,#N/A,FALSE,"Emmes Summary";#N/A,#N/A,FALSE,"Northstar"}</definedName>
    <definedName name="wrn.Occupancy._.Calcs." hidden="1">{#N/A,#N/A,FALSE,"Occ. Calcs"}</definedName>
    <definedName name="wrn.Operations._.Review." hidden="1">{#N/A,#N/A,FALSE,"Proforma Five Yr";#N/A,#N/A,FALSE,"Occ and Rate";#N/A,#N/A,FALSE,"PF Input";#N/A,#N/A,FALSE,"Hotcomps"}</definedName>
    <definedName name="wrn.Ops._.Charlie._.Packet." hidden="1">{#N/A,#N/A,FALSE,"Proforma Five Yr";#N/A,#N/A,FALSE,"Occ and Rate";#N/A,#N/A,FALSE,"PF Input";#N/A,#N/A,FALSE,"Ops Summary";#N/A,#N/A,FALSE,"Hotcomps"}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RTIAL." hidden="1">{"new",#N/A,FALSE,"D";"PROFORMA",#N/A,FALSE,"A";"partial 1",#N/A,FALSE,"B";"partial 2",#N/A,FALSE,"B";"partial 3",#N/A,FALSE,"B";"SMALL CF 1",#N/A,FALSE,"C"}</definedName>
    <definedName name="wrn.Penetration." hidden="1">{#N/A,#N/A,FALSE,"Mkt Pen"}</definedName>
    <definedName name="wrn.Phase._.I." hidden="1">{#N/A,#N/A,FALSE,"Transaction Summary-DTW";#N/A,#N/A,FALSE,"Proforma Five Yr";#N/A,#N/A,FALSE,"Occ and Rate"}</definedName>
    <definedName name="wrn.Presentation." hidden="1">{#N/A,#N/A,FALSE,"INDEX";#N/A,#N/A,FALSE,"CONTROL";#N/A,#N/A,FALSE,"COMPLIANCE";#N/A,#N/A,FALSE,"OVERVIEW";#N/A,#N/A,FALSE,"OVERVIEW 1";#N/A,#N/A,FALSE,"1995 Rev &amp; Exp";#N/A,#N/A,FALSE,"HISTORICAL REV &amp; EXP";#N/A,#N/A,FALSE,"LEASES";#N/A,#N/A,FALSE,"APPRAISAL";#N/A,#N/A,FALSE,"APPRAISAL 2";#N/A,#N/A,FALSE,"APPRAISAL 3";#N/A,#N/A,FALSE,"ENGINEERING";#N/A,#N/A,FALSE,"ENVIRONMENTAL";#N/A,#N/A,FALSE,"CREDIT";#N/A,#N/A,FALSE,"ASSET MGMT.";#N/A,#N/A,FALSE,"LOAN ANALYSIS";#N/A,#N/A,FALSE,"SOURCES &amp; USES";#N/A,#N/A,FALSE,"Working List"}</definedName>
    <definedName name="wrn.Primary._.Competition." hidden="1">{#N/A,#N/A,FALSE,"Primary"}</definedName>
    <definedName name="wrn.print." hidden="1">{"page1",#N/A,FALSE,"Investor Cash Flow";"page2",#N/A,FALSE,"Investor Cash Flow";"page3",#N/A,FALSE,"Investor Cash Flow"}</definedName>
    <definedName name="wrn.PrintAll." hidden="1">{"PA1",#N/A,FALSE,"BORDMW";"pa2",#N/A,FALSE,"BORDMW";"PA3",#N/A,FALSE,"BORDMW";"PA4",#N/A,FALSE,"BORDMW"}</definedName>
    <definedName name="wrn.Printing._.the._.Model." hidden="1">{#N/A,#N/A,FALSE,"General Assumptions";#N/A,#N/A,FALSE,"Summary of Results";#N/A,#N/A,FALSE,"Waterfall - LFSRI";#N/A,#N/A,FALSE,"Sources &amp; Uses - Output";#N/A,#N/A,FALSE,"Existing Portfolio";#N/A,#N/A,FALSE,"1996 Development Schedule";#N/A,#N/A,FALSE,"New Development";#N/A,#N/A,FALSE,"New Acquisitions";#N/A,#N/A,FALSE,"Land Inventory";#N/A,#N/A,FALSE,"Balance Sheet Dec. 1996";#N/A,#N/A,FALSE,"Balance Sheet - Projected";#N/A,#N/A,FALSE,"Total Cash Flow -- Model";#N/A,#N/A,FALSE,"Total Cash Flow -- Output"}</definedName>
    <definedName name="wrn.Proforma._.Review." hidden="1">{#N/A,#N/A,FALSE,"Occ and Rate";#N/A,#N/A,FALSE,"PF Input";#N/A,#N/A,FALSE,"Proforma Five Yr";#N/A,#N/A,FALSE,"Hotcomps"}</definedName>
    <definedName name="wrn.Program._.Compliance." hidden="1">{#N/A,#N/A,FALSE,"COMPLIANCE"}</definedName>
    <definedName name="wrn.Property._.Description." hidden="1">{#N/A,#N/A,FALSE,"PROP. DESCRIPTION"}</definedName>
    <definedName name="wrn.qtr." hidden="1">{"byqtr",#N/A,FALSE,"Worksheet"}</definedName>
    <definedName name="wrn.Report." hidden="1">{#N/A,#N/A,FALSE,"Loan Summary";#N/A,#N/A,FALSE,"NOI";"RR and Expir",#N/A,FALSE,"Rental";"Sales History",#N/A,FALSE,"Rental";#N/A,#N/A,FALSE,"Reserves"}</definedName>
    <definedName name="wrn.Report._.Tables." hidden="1">{"Penetration Analysis",#N/A,FALSE,"Comp.&amp; Market Penet.";"ADR Analysis",#N/A,FALSE,"Comp.&amp; Market Penet.";"New Supply",#N/A,FALSE,"Comp.&amp; Market Penet.";"MArket Occupancy",#N/A,FALSE,"Comp.&amp; Market Penet.";"Primarily Competition",#N/A,FALSE,"Comp.&amp; Market Penet."}</definedName>
    <definedName name="wrn.RRPROJECT." hidden="1">{"MT1",#N/A,FALSE,"RA_SL";"MT2",#N/A,FALSE,"RA_SL";"MT3",#N/A,FALSE,"RA_SL";"MT4",#N/A,FALSE,"RA_SL";"MT5",#N/A,FALSE,"RA_SL";"MT7",#N/A,FALSE,"RA_SL";"MT16",#N/A,FALSE,"RA_SL";"MT17",#N/A,FALSE,"RA_SL";"MT18",#N/A,FALSE,"RA_SL";"MT19",#N/A,FALSE,"RA_SL";"MT20",#N/A,FALSE,"RA_SL";"MT21",#N/A,FALSE,"RA_SL";"MT22",#N/A,FALSE,"RA_SL";"MT23",#N/A,FALSE,"RA_SL";"MT24",#N/A,FALSE,"RA_SL";"MT25",#N/A,FALSE,"RA_SL";"MT26",#N/A,FALSE,"RA_SL";"MT27",#N/A,FALSE,"RA_SL";"MT28",#N/A,FALSE,"RA_SL";"MT29",#N/A,FALSE,"RA_SL"}</definedName>
    <definedName name="wrn.RRSUMMARY." hidden="1">{"RRSUMMARY",#N/A,FALSE,"RA_SL"}</definedName>
    <definedName name="wrn.sales." hidden="1">{"sales",#N/A,FALSE,"Sales";"sales existing",#N/A,FALSE,"Sales";"sales rd1",#N/A,FALSE,"Sales";"sales rd2",#N/A,FALSE,"Sales"}</definedName>
    <definedName name="wrn.Secondary._.Competition." hidden="1">{#N/A,#N/A,FALSE,"Secondary"}</definedName>
    <definedName name="wrn.SHORT." hidden="1">{"CREDIT STATISTICS",#N/A,FALSE,"STATS";"CF_AND_IS",#N/A,FALSE,"PLAN";"BALSHEET",#N/A,FALSE,"BALANCE SHEET"}</definedName>
    <definedName name="wrn.stages." hidden="1">{#N/A,#N/A,FALSE,"rev-stg format";#N/A,#N/A,FALSE,"conf-uncnf";#N/A,#N/A,FALSE,"stg-plot";#N/A,#N/A,FALSE,"stg-days"}</definedName>
    <definedName name="wrn.sum._.ops." hidden="1">{"schedule",#N/A,FALSE,"Sum Op's";"input area",#N/A,FALSE,"Sum Op's"}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_.Overview." hidden="1">{#N/A,#N/A,FALSE,"OVERVIEW"}</definedName>
    <definedName name="wrn.SUN1." hidden="1">{#N/A,#N/A,FALSE,"Assumptions";#N/A,#N/A,FALSE,"office";#N/A,#N/A,FALSE,"monthly"}</definedName>
    <definedName name="wrn.Supply._.Additions." hidden="1">{#N/A,#N/A,FALSE,"Supply Addn"}</definedName>
    <definedName name="wrn.Supporting._.Schedules." hidden="1">{#N/A,#N/A,TRUE,"ACC RENT";#N/A,#N/A,TRUE,"ACCT REC";#N/A,#N/A,TRUE,"RET EARN";#N/A,#N/A,TRUE,"PPE";#N/A,#N/A,TRUE,"TAXES PAY";#N/A,#N/A,TRUE,"WORK CAP";#N/A,#N/A,TRUE,"CASH FLOW";#N/A,#N/A,TRUE,"SERIES A LOAN"}</definedName>
    <definedName name="wrn.TANASBOURNE._.ONLY." hidden="1">{#N/A,#N/A,FALSE,"Expense Comparison"}</definedName>
    <definedName name="wrn.Tenants." hidden="1">{#N/A,#N/A,FALSE,"TENANTS"}</definedName>
    <definedName name="wrn.test." hidden="1">{"ADR Analysis",#N/A,FALSE,"Comp.&amp; Market Penet.";"Penetration Analysis",#N/A,FALSE,"Comp.&amp; Market Penet."}</definedName>
    <definedName name="wrn.Total." hidden="1">{#N/A,#N/A,FALSE,"Exec Sum";#N/A,#N/A,FALSE,"Rent Rate Comp";#N/A,#N/A,FALSE,"Rate, NPV Comp";#N/A,#N/A,FALSE,"Opt A NNN";#N/A,#N/A,FALSE,"15-yr Opt. A Sum";#N/A,#N/A,FALSE,"15-yr Opt A Other Costs";#N/A,#N/A,FALSE,"10-yr Opt. A Sum";#N/A,#N/A,FALSE,"10-yr Opt A Other Costs";#N/A,#N/A,FALSE,"NPV Calc"}</definedName>
    <definedName name="wrn.TOTAL._.SHEETS." hidden="1">{#N/A,#N/A,FALSE,"DEV COSTS";#N/A,#N/A,FALSE,"10-YR C. F."}</definedName>
    <definedName name="wrn.Vs.._.Bud._.Month." hidden="1">{#N/A,#N/A,FALSE,"Graph-B";"Month SumOps",#N/A,FALSE,"SumOps";"Month SumExp",#N/A,FALSE,"SumExp";"Month ExpDept",#N/A,FALSE,"ExpDept"}</definedName>
    <definedName name="wrn.Vs.._.BudFcst._.Month." hidden="1">{"May SumExp",#N/A,FALSE,"SumExp";#N/A,#N/A,FALSE,"Graph-F";"May SumOps",#N/A,FALSE,"SumOps";"May ExpDept",#N/A,FALSE,"ExpDept"}</definedName>
    <definedName name="wrn.Working._.Party._.List." hidden="1">{#N/A,#N/A,FALSE,"Working List"}</definedName>
    <definedName name="wrn.Yuma." hidden="1">{#N/A,#N/A,FALSE,"Project Summary";#N/A,#N/A,FALSE,"Detail Estimate";#N/A,#N/A,FALSE,"Cashflow Schedule";#N/A,#N/A,FALSE,"Pro Forma"}</definedName>
    <definedName name="YES_OR_NO">[9]!Table1[[#All],[YES OR NO]]</definedName>
    <definedName name="YESORNO">[9]PICKLIST!$A$4:$A$5</definedName>
    <definedName name="Z_D6A957B3_5B7E_DB44_932C_5ED21C8B6EA3_.wvu.PrintArea" localSheetId="0">Waterfall!$A$4:$AI$98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4" i="1" l="1"/>
  <c r="AB24" i="1"/>
  <c r="Z70" i="1"/>
  <c r="AB42" i="1"/>
  <c r="AB135" i="1"/>
  <c r="AA137" i="1"/>
  <c r="AA135" i="1"/>
  <c r="AB33" i="1"/>
  <c r="A124" i="1"/>
  <c r="Z104" i="1"/>
  <c r="A94" i="1"/>
  <c r="A86" i="1"/>
  <c r="A78" i="1"/>
  <c r="C73" i="1"/>
  <c r="C72" i="1"/>
  <c r="C71" i="1"/>
  <c r="C64" i="1"/>
  <c r="C63" i="1"/>
  <c r="C62" i="1"/>
  <c r="Z61" i="1"/>
  <c r="C59" i="1"/>
  <c r="C58" i="1"/>
  <c r="C57" i="1"/>
  <c r="C54" i="1"/>
  <c r="C53" i="1"/>
  <c r="C52" i="1"/>
  <c r="AG43" i="1"/>
  <c r="AF43" i="1"/>
  <c r="AE43" i="1"/>
  <c r="AD43" i="1"/>
  <c r="AC43" i="1"/>
  <c r="AA41" i="1"/>
  <c r="AB44" i="1"/>
  <c r="AG34" i="1"/>
  <c r="AF34" i="1"/>
  <c r="AE34" i="1"/>
  <c r="AD34" i="1"/>
  <c r="AC34" i="1"/>
  <c r="AA32" i="1"/>
  <c r="AB35" i="1"/>
  <c r="AG25" i="1"/>
  <c r="AF25" i="1"/>
  <c r="AE25" i="1"/>
  <c r="AD25" i="1"/>
  <c r="AC25" i="1"/>
  <c r="AA22" i="1"/>
  <c r="AB26" i="1"/>
  <c r="AC5" i="1"/>
  <c r="AD5" i="1"/>
  <c r="AE5" i="1"/>
  <c r="AF5" i="1"/>
  <c r="AG5" i="1"/>
  <c r="AB25" i="1"/>
  <c r="AB27" i="1"/>
  <c r="AB28" i="1"/>
  <c r="AC24" i="1"/>
  <c r="AC26" i="1"/>
  <c r="AB29" i="1"/>
  <c r="AB30" i="1"/>
  <c r="AB34" i="1"/>
  <c r="AB36" i="1"/>
  <c r="AB37" i="1"/>
  <c r="AC33" i="1"/>
  <c r="AC35" i="1"/>
  <c r="AB38" i="1"/>
  <c r="AB39" i="1"/>
  <c r="AB43" i="1"/>
  <c r="AB45" i="1"/>
  <c r="AB46" i="1"/>
  <c r="AC42" i="1"/>
  <c r="AC44" i="1"/>
  <c r="AB47" i="1"/>
  <c r="AB48" i="1"/>
  <c r="AB51" i="1"/>
  <c r="AB56" i="1"/>
  <c r="AB58" i="1"/>
  <c r="AB61" i="1"/>
  <c r="AB66" i="1"/>
  <c r="AB68" i="1"/>
  <c r="AB70" i="1"/>
  <c r="AK82" i="1"/>
  <c r="AK88" i="1"/>
  <c r="AK126" i="1"/>
  <c r="AK133" i="1"/>
  <c r="AK138" i="1"/>
  <c r="AJ138" i="1"/>
  <c r="AB9" i="1"/>
  <c r="AC9" i="1"/>
  <c r="AD9" i="1"/>
  <c r="AE9" i="1"/>
  <c r="AF9" i="1"/>
  <c r="AG9" i="1"/>
  <c r="AA9" i="1"/>
  <c r="AB10" i="1"/>
  <c r="AC10" i="1"/>
  <c r="AD10" i="1"/>
  <c r="AE10" i="1"/>
  <c r="AF10" i="1"/>
  <c r="AG10" i="1"/>
  <c r="AA10" i="1"/>
  <c r="AB11" i="1"/>
  <c r="AC11" i="1"/>
  <c r="AD11" i="1"/>
  <c r="AE11" i="1"/>
  <c r="AF11" i="1"/>
  <c r="AG11" i="1"/>
  <c r="AA11" i="1"/>
  <c r="Z12" i="1"/>
  <c r="AA12" i="1"/>
  <c r="AB12" i="1"/>
  <c r="AC12" i="1"/>
  <c r="AD12" i="1"/>
  <c r="AE12" i="1"/>
  <c r="AF12" i="1"/>
  <c r="AG12" i="1"/>
  <c r="AB16" i="1"/>
  <c r="Z52" i="1"/>
  <c r="AB52" i="1"/>
  <c r="Z53" i="1"/>
  <c r="AB53" i="1"/>
  <c r="Z54" i="1"/>
  <c r="AB54" i="1"/>
  <c r="Z57" i="1"/>
  <c r="AB57" i="1"/>
  <c r="Z59" i="1"/>
  <c r="AB59" i="1"/>
  <c r="Z62" i="1"/>
  <c r="AB62" i="1"/>
  <c r="Z63" i="1"/>
  <c r="AB63" i="1"/>
  <c r="Z64" i="1"/>
  <c r="AB64" i="1"/>
  <c r="Z71" i="1"/>
  <c r="AB71" i="1"/>
  <c r="Z72" i="1"/>
  <c r="AB72" i="1"/>
  <c r="Z73" i="1"/>
  <c r="AB73" i="1"/>
  <c r="AB79" i="1"/>
  <c r="AC79" i="1"/>
  <c r="AD79" i="1"/>
  <c r="AE79" i="1"/>
  <c r="AF79" i="1"/>
  <c r="AG79" i="1"/>
  <c r="AA79" i="1"/>
  <c r="B80" i="1"/>
  <c r="AK79" i="1"/>
  <c r="AB80" i="1"/>
  <c r="AK80" i="1"/>
  <c r="AB81" i="1"/>
  <c r="AK81" i="1"/>
  <c r="AK83" i="1"/>
  <c r="AK84" i="1"/>
  <c r="AB87" i="1"/>
  <c r="AC87" i="1"/>
  <c r="AD87" i="1"/>
  <c r="AE87" i="1"/>
  <c r="AF87" i="1"/>
  <c r="AG87" i="1"/>
  <c r="AA87" i="1"/>
  <c r="B88" i="1"/>
  <c r="AK87" i="1"/>
  <c r="AB88" i="1"/>
  <c r="AB89" i="1"/>
  <c r="AK89" i="1"/>
  <c r="AK91" i="1"/>
  <c r="AK92" i="1"/>
  <c r="AB95" i="1"/>
  <c r="AC95" i="1"/>
  <c r="AD95" i="1"/>
  <c r="AE95" i="1"/>
  <c r="AF95" i="1"/>
  <c r="AG95" i="1"/>
  <c r="AA95" i="1"/>
  <c r="B96" i="1"/>
  <c r="AK95" i="1"/>
  <c r="AB96" i="1"/>
  <c r="AK96" i="1"/>
  <c r="AB97" i="1"/>
  <c r="AK97" i="1"/>
  <c r="AK99" i="1"/>
  <c r="AK100" i="1"/>
  <c r="AB101" i="1"/>
  <c r="AB126" i="1"/>
  <c r="AK127" i="1"/>
  <c r="AK129" i="1"/>
  <c r="AB134" i="1"/>
  <c r="AK134" i="1"/>
  <c r="AK135" i="1"/>
  <c r="AK137" i="1"/>
  <c r="AA14" i="1"/>
  <c r="AC16" i="1"/>
  <c r="AD16" i="1"/>
  <c r="AE16" i="1"/>
  <c r="AF16" i="1"/>
  <c r="AG16" i="1"/>
  <c r="AA16" i="1"/>
  <c r="Z17" i="1"/>
  <c r="Z18" i="1"/>
  <c r="Z19" i="1"/>
  <c r="AC27" i="1"/>
  <c r="AC28" i="1"/>
  <c r="AD24" i="1"/>
  <c r="AD26" i="1"/>
  <c r="AD27" i="1"/>
  <c r="AD28" i="1"/>
  <c r="AE24" i="1"/>
  <c r="AE26" i="1"/>
  <c r="AE27" i="1"/>
  <c r="AE28" i="1"/>
  <c r="AF24" i="1"/>
  <c r="AF26" i="1"/>
  <c r="AF27" i="1"/>
  <c r="AF28" i="1"/>
  <c r="AG24" i="1"/>
  <c r="AG26" i="1"/>
  <c r="AG27" i="1"/>
  <c r="AG28" i="1"/>
  <c r="AC29" i="1"/>
  <c r="AD29" i="1"/>
  <c r="AE29" i="1"/>
  <c r="AF29" i="1"/>
  <c r="AG29" i="1"/>
  <c r="AC30" i="1"/>
  <c r="AD30" i="1"/>
  <c r="AE30" i="1"/>
  <c r="AF30" i="1"/>
  <c r="AG30" i="1"/>
  <c r="Z30" i="1"/>
  <c r="AC36" i="1"/>
  <c r="AC37" i="1"/>
  <c r="AD33" i="1"/>
  <c r="AD35" i="1"/>
  <c r="AD36" i="1"/>
  <c r="AD37" i="1"/>
  <c r="AE33" i="1"/>
  <c r="AE35" i="1"/>
  <c r="AE36" i="1"/>
  <c r="AE37" i="1"/>
  <c r="AF33" i="1"/>
  <c r="AF35" i="1"/>
  <c r="AF36" i="1"/>
  <c r="AF37" i="1"/>
  <c r="AG33" i="1"/>
  <c r="AG35" i="1"/>
  <c r="AG36" i="1"/>
  <c r="AG37" i="1"/>
  <c r="AC38" i="1"/>
  <c r="AD38" i="1"/>
  <c r="AE38" i="1"/>
  <c r="AF38" i="1"/>
  <c r="AG38" i="1"/>
  <c r="AC39" i="1"/>
  <c r="AD39" i="1"/>
  <c r="AE39" i="1"/>
  <c r="AF39" i="1"/>
  <c r="AG39" i="1"/>
  <c r="Z39" i="1"/>
  <c r="AC45" i="1"/>
  <c r="AC46" i="1"/>
  <c r="AD42" i="1"/>
  <c r="AD44" i="1"/>
  <c r="AD45" i="1"/>
  <c r="AD46" i="1"/>
  <c r="AE42" i="1"/>
  <c r="AE44" i="1"/>
  <c r="AE45" i="1"/>
  <c r="AE46" i="1"/>
  <c r="AF42" i="1"/>
  <c r="AF44" i="1"/>
  <c r="AF45" i="1"/>
  <c r="AF46" i="1"/>
  <c r="AG42" i="1"/>
  <c r="AG44" i="1"/>
  <c r="AG45" i="1"/>
  <c r="AG46" i="1"/>
  <c r="AC47" i="1"/>
  <c r="AD47" i="1"/>
  <c r="AE47" i="1"/>
  <c r="AF47" i="1"/>
  <c r="AG47" i="1"/>
  <c r="AC48" i="1"/>
  <c r="AD48" i="1"/>
  <c r="AE48" i="1"/>
  <c r="AF48" i="1"/>
  <c r="AG48" i="1"/>
  <c r="Z48" i="1"/>
  <c r="Z51" i="1"/>
  <c r="AC51" i="1"/>
  <c r="AD51" i="1"/>
  <c r="AE51" i="1"/>
  <c r="AF51" i="1"/>
  <c r="AG51" i="1"/>
  <c r="AA51" i="1"/>
  <c r="AC52" i="1"/>
  <c r="AD52" i="1"/>
  <c r="AE52" i="1"/>
  <c r="AF52" i="1"/>
  <c r="AG52" i="1"/>
  <c r="AA52" i="1"/>
  <c r="AC53" i="1"/>
  <c r="AD53" i="1"/>
  <c r="AE53" i="1"/>
  <c r="AF53" i="1"/>
  <c r="AG53" i="1"/>
  <c r="AA53" i="1"/>
  <c r="AC54" i="1"/>
  <c r="AD54" i="1"/>
  <c r="AE54" i="1"/>
  <c r="AF54" i="1"/>
  <c r="AG54" i="1"/>
  <c r="AA54" i="1"/>
  <c r="Z56" i="1"/>
  <c r="AC56" i="1"/>
  <c r="AD56" i="1"/>
  <c r="AE56" i="1"/>
  <c r="AF56" i="1"/>
  <c r="AG56" i="1"/>
  <c r="AA56" i="1"/>
  <c r="AC57" i="1"/>
  <c r="AD57" i="1"/>
  <c r="AE57" i="1"/>
  <c r="AF57" i="1"/>
  <c r="AG57" i="1"/>
  <c r="AA57" i="1"/>
  <c r="AC58" i="1"/>
  <c r="AD58" i="1"/>
  <c r="AE58" i="1"/>
  <c r="AF58" i="1"/>
  <c r="AG58" i="1"/>
  <c r="AA58" i="1"/>
  <c r="AC59" i="1"/>
  <c r="AD59" i="1"/>
  <c r="AE59" i="1"/>
  <c r="AF59" i="1"/>
  <c r="AG59" i="1"/>
  <c r="AA59" i="1"/>
  <c r="AC61" i="1"/>
  <c r="AD61" i="1"/>
  <c r="AE61" i="1"/>
  <c r="AF61" i="1"/>
  <c r="AG61" i="1"/>
  <c r="AA61" i="1"/>
  <c r="AC62" i="1"/>
  <c r="AD62" i="1"/>
  <c r="AE62" i="1"/>
  <c r="AF62" i="1"/>
  <c r="AG62" i="1"/>
  <c r="AA62" i="1"/>
  <c r="AC63" i="1"/>
  <c r="AD63" i="1"/>
  <c r="AE63" i="1"/>
  <c r="AF63" i="1"/>
  <c r="AG63" i="1"/>
  <c r="AA63" i="1"/>
  <c r="AC64" i="1"/>
  <c r="AD64" i="1"/>
  <c r="AE64" i="1"/>
  <c r="AF64" i="1"/>
  <c r="AG64" i="1"/>
  <c r="AA64" i="1"/>
  <c r="AC66" i="1"/>
  <c r="AD66" i="1"/>
  <c r="AE66" i="1"/>
  <c r="AF66" i="1"/>
  <c r="AG66" i="1"/>
  <c r="AA66" i="1"/>
  <c r="AC68" i="1"/>
  <c r="AD68" i="1"/>
  <c r="AE68" i="1"/>
  <c r="AF68" i="1"/>
  <c r="AG68" i="1"/>
  <c r="AA68" i="1"/>
  <c r="AC70" i="1"/>
  <c r="AD70" i="1"/>
  <c r="AE70" i="1"/>
  <c r="AF70" i="1"/>
  <c r="AG70" i="1"/>
  <c r="AA70" i="1"/>
  <c r="AC71" i="1"/>
  <c r="AD71" i="1"/>
  <c r="AE71" i="1"/>
  <c r="AF71" i="1"/>
  <c r="AG71" i="1"/>
  <c r="AA71" i="1"/>
  <c r="AJ71" i="1"/>
  <c r="AC72" i="1"/>
  <c r="AD72" i="1"/>
  <c r="AE72" i="1"/>
  <c r="AF72" i="1"/>
  <c r="AG72" i="1"/>
  <c r="AA72" i="1"/>
  <c r="AC73" i="1"/>
  <c r="AD73" i="1"/>
  <c r="AE73" i="1"/>
  <c r="AF73" i="1"/>
  <c r="AG73" i="1"/>
  <c r="AA73" i="1"/>
  <c r="AL79" i="1"/>
  <c r="AM79" i="1"/>
  <c r="AN79" i="1"/>
  <c r="AO79" i="1"/>
  <c r="AP79" i="1"/>
  <c r="AC80" i="1"/>
  <c r="AD80" i="1"/>
  <c r="AE80" i="1"/>
  <c r="AF80" i="1"/>
  <c r="AG80" i="1"/>
  <c r="AA80" i="1"/>
  <c r="AL80" i="1"/>
  <c r="AM80" i="1"/>
  <c r="AN80" i="1"/>
  <c r="AO80" i="1"/>
  <c r="AP80" i="1"/>
  <c r="AC81" i="1"/>
  <c r="AD81" i="1"/>
  <c r="AE81" i="1"/>
  <c r="AF81" i="1"/>
  <c r="AG81" i="1"/>
  <c r="AA81" i="1"/>
  <c r="AL81" i="1"/>
  <c r="AM81" i="1"/>
  <c r="AN81" i="1"/>
  <c r="AO81" i="1"/>
  <c r="AP81" i="1"/>
  <c r="AL82" i="1"/>
  <c r="AM82" i="1"/>
  <c r="AN82" i="1"/>
  <c r="AO82" i="1"/>
  <c r="AP82" i="1"/>
  <c r="AA83" i="1"/>
  <c r="AL83" i="1"/>
  <c r="AM83" i="1"/>
  <c r="AN83" i="1"/>
  <c r="AO83" i="1"/>
  <c r="AP83" i="1"/>
  <c r="AA84" i="1"/>
  <c r="AL84" i="1"/>
  <c r="AM84" i="1"/>
  <c r="AN84" i="1"/>
  <c r="AO84" i="1"/>
  <c r="AJ84" i="1"/>
  <c r="AJ85" i="1"/>
  <c r="AL87" i="1"/>
  <c r="AM87" i="1"/>
  <c r="AN87" i="1"/>
  <c r="AO87" i="1"/>
  <c r="AP87" i="1"/>
  <c r="AC88" i="1"/>
  <c r="AD88" i="1"/>
  <c r="AE88" i="1"/>
  <c r="AF88" i="1"/>
  <c r="AG88" i="1"/>
  <c r="AA88" i="1"/>
  <c r="AL88" i="1"/>
  <c r="AM88" i="1"/>
  <c r="AN88" i="1"/>
  <c r="AO88" i="1"/>
  <c r="AP88" i="1"/>
  <c r="AC89" i="1"/>
  <c r="AD89" i="1"/>
  <c r="AE89" i="1"/>
  <c r="AF89" i="1"/>
  <c r="AG89" i="1"/>
  <c r="AA89" i="1"/>
  <c r="AL89" i="1"/>
  <c r="AM89" i="1"/>
  <c r="AN89" i="1"/>
  <c r="AO89" i="1"/>
  <c r="AP89" i="1"/>
  <c r="AA91" i="1"/>
  <c r="AL91" i="1"/>
  <c r="AM91" i="1"/>
  <c r="AN91" i="1"/>
  <c r="AO91" i="1"/>
  <c r="AP91" i="1"/>
  <c r="AA92" i="1"/>
  <c r="AL92" i="1"/>
  <c r="AM92" i="1"/>
  <c r="AN92" i="1"/>
  <c r="AO92" i="1"/>
  <c r="AP92" i="1"/>
  <c r="AJ92" i="1"/>
  <c r="AJ93" i="1"/>
  <c r="AL95" i="1"/>
  <c r="AM95" i="1"/>
  <c r="AN95" i="1"/>
  <c r="AO95" i="1"/>
  <c r="AP95" i="1"/>
  <c r="AC96" i="1"/>
  <c r="AD96" i="1"/>
  <c r="AE96" i="1"/>
  <c r="AF96" i="1"/>
  <c r="AG96" i="1"/>
  <c r="AA96" i="1"/>
  <c r="AL96" i="1"/>
  <c r="AM96" i="1"/>
  <c r="AN96" i="1"/>
  <c r="AO96" i="1"/>
  <c r="AP96" i="1"/>
  <c r="AC97" i="1"/>
  <c r="AD97" i="1"/>
  <c r="AE97" i="1"/>
  <c r="AF97" i="1"/>
  <c r="AG97" i="1"/>
  <c r="AA97" i="1"/>
  <c r="AL97" i="1"/>
  <c r="AM97" i="1"/>
  <c r="AN97" i="1"/>
  <c r="AO97" i="1"/>
  <c r="AP97" i="1"/>
  <c r="AA99" i="1"/>
  <c r="AL99" i="1"/>
  <c r="AM99" i="1"/>
  <c r="AN99" i="1"/>
  <c r="AO99" i="1"/>
  <c r="AP99" i="1"/>
  <c r="AA100" i="1"/>
  <c r="AL100" i="1"/>
  <c r="AM100" i="1"/>
  <c r="AN100" i="1"/>
  <c r="AO100" i="1"/>
  <c r="AP100" i="1"/>
  <c r="AJ100" i="1"/>
  <c r="AC101" i="1"/>
  <c r="AD101" i="1"/>
  <c r="AE101" i="1"/>
  <c r="AF101" i="1"/>
  <c r="AG101" i="1"/>
  <c r="AJ101" i="1"/>
  <c r="AA103" i="1"/>
  <c r="AA104" i="1"/>
  <c r="AB104" i="1"/>
  <c r="AC104" i="1"/>
  <c r="AC126" i="1"/>
  <c r="AD126" i="1"/>
  <c r="AE126" i="1"/>
  <c r="AF126" i="1"/>
  <c r="AG126" i="1"/>
  <c r="AA126" i="1"/>
  <c r="AL126" i="1"/>
  <c r="AM126" i="1"/>
  <c r="AN126" i="1"/>
  <c r="AO126" i="1"/>
  <c r="AP126" i="1"/>
  <c r="AL127" i="1"/>
  <c r="AM127" i="1"/>
  <c r="AN127" i="1"/>
  <c r="AO127" i="1"/>
  <c r="AP127" i="1"/>
  <c r="AL129" i="1"/>
  <c r="AM129" i="1"/>
  <c r="AN129" i="1"/>
  <c r="AO129" i="1"/>
  <c r="AP129" i="1"/>
  <c r="AL133" i="1"/>
  <c r="AM133" i="1"/>
  <c r="AN133" i="1"/>
  <c r="AO133" i="1"/>
  <c r="AP133" i="1"/>
  <c r="AC134" i="1"/>
  <c r="AD134" i="1"/>
  <c r="AE134" i="1"/>
  <c r="AF134" i="1"/>
  <c r="AG134" i="1"/>
  <c r="AA134" i="1"/>
  <c r="AL134" i="1"/>
  <c r="AM134" i="1"/>
  <c r="AN134" i="1"/>
  <c r="AO134" i="1"/>
  <c r="AP134" i="1"/>
  <c r="AL135" i="1"/>
  <c r="AM135" i="1"/>
  <c r="AN135" i="1"/>
  <c r="AO135" i="1"/>
  <c r="AP135" i="1"/>
  <c r="AL137" i="1"/>
  <c r="AM137" i="1"/>
  <c r="AN137" i="1"/>
  <c r="AO137" i="1"/>
  <c r="AP137" i="1"/>
  <c r="AA138" i="1"/>
  <c r="AL138" i="1"/>
  <c r="AM138" i="1"/>
  <c r="AN138" i="1"/>
  <c r="AO138" i="1"/>
  <c r="AP138" i="1"/>
  <c r="AJ139" i="1"/>
  <c r="AA144" i="1"/>
  <c r="AA145" i="1"/>
  <c r="AC109" i="1"/>
  <c r="AD109" i="1"/>
  <c r="AE109" i="1"/>
  <c r="AF109" i="1"/>
  <c r="AF111" i="1" s="1"/>
  <c r="AG109" i="1"/>
  <c r="AG111" i="1" s="1"/>
  <c r="AK109" i="1"/>
  <c r="AL109" i="1"/>
  <c r="AM109" i="1"/>
  <c r="AN109" i="1"/>
  <c r="AO109" i="1"/>
  <c r="AP109" i="1"/>
  <c r="AA110" i="1"/>
  <c r="AA114" i="1" s="1"/>
  <c r="AB110" i="1"/>
  <c r="AC110" i="1"/>
  <c r="AD110" i="1"/>
  <c r="AE110" i="1"/>
  <c r="AF110" i="1"/>
  <c r="AG110" i="1"/>
  <c r="AK110" i="1"/>
  <c r="AL110" i="1"/>
  <c r="AM110" i="1"/>
  <c r="AN110" i="1"/>
  <c r="AO110" i="1"/>
  <c r="AP110" i="1"/>
  <c r="AB111" i="1"/>
  <c r="AC111" i="1"/>
  <c r="AA111" i="1" s="1"/>
  <c r="AD111" i="1"/>
  <c r="AD140" i="1" s="1"/>
  <c r="AE111" i="1"/>
  <c r="AK111" i="1"/>
  <c r="AL111" i="1"/>
  <c r="AM111" i="1"/>
  <c r="AN111" i="1"/>
  <c r="AO111" i="1"/>
  <c r="AP111" i="1"/>
  <c r="AC112" i="1"/>
  <c r="AC141" i="1" s="1"/>
  <c r="AK112" i="1"/>
  <c r="AL112" i="1"/>
  <c r="AM112" i="1"/>
  <c r="AN112" i="1"/>
  <c r="AO112" i="1"/>
  <c r="AP112" i="1"/>
  <c r="AK113" i="1"/>
  <c r="AL113" i="1"/>
  <c r="AM113" i="1"/>
  <c r="AN113" i="1"/>
  <c r="AO113" i="1"/>
  <c r="AP113" i="1"/>
  <c r="AK114" i="1"/>
  <c r="AL114" i="1"/>
  <c r="AJ114" i="1" s="1"/>
  <c r="AJ115" i="1" s="1"/>
  <c r="AM114" i="1"/>
  <c r="AN114" i="1"/>
  <c r="AO114" i="1"/>
  <c r="AP114" i="1"/>
  <c r="AC117" i="1"/>
  <c r="AD117" i="1"/>
  <c r="AE117" i="1"/>
  <c r="AE119" i="1" s="1"/>
  <c r="AE120" i="1" s="1"/>
  <c r="AF117" i="1"/>
  <c r="AG117" i="1"/>
  <c r="AK117" i="1"/>
  <c r="AL117" i="1"/>
  <c r="AM117" i="1"/>
  <c r="AN117" i="1"/>
  <c r="AO117" i="1"/>
  <c r="AP117" i="1"/>
  <c r="AP122" i="1" s="1"/>
  <c r="AA118" i="1"/>
  <c r="AA122" i="1" s="1"/>
  <c r="AB118" i="1"/>
  <c r="AC118" i="1"/>
  <c r="AD118" i="1"/>
  <c r="AE118" i="1"/>
  <c r="AF118" i="1"/>
  <c r="AF119" i="1" s="1"/>
  <c r="AF120" i="1" s="1"/>
  <c r="AG118" i="1"/>
  <c r="AK118" i="1"/>
  <c r="AL118" i="1"/>
  <c r="AM118" i="1"/>
  <c r="AN118" i="1"/>
  <c r="AN122" i="1" s="1"/>
  <c r="AO118" i="1"/>
  <c r="AP118" i="1"/>
  <c r="AB119" i="1"/>
  <c r="AC119" i="1"/>
  <c r="AD119" i="1"/>
  <c r="AD120" i="1" s="1"/>
  <c r="AG119" i="1"/>
  <c r="AK119" i="1"/>
  <c r="AK122" i="1" s="1"/>
  <c r="AL119" i="1"/>
  <c r="AM119" i="1"/>
  <c r="AN119" i="1"/>
  <c r="AO119" i="1"/>
  <c r="AP119" i="1"/>
  <c r="AC120" i="1"/>
  <c r="AG120" i="1"/>
  <c r="AK120" i="1"/>
  <c r="AL120" i="1"/>
  <c r="AM120" i="1"/>
  <c r="AN120" i="1"/>
  <c r="AO120" i="1"/>
  <c r="AP120" i="1"/>
  <c r="AK121" i="1"/>
  <c r="AL121" i="1"/>
  <c r="AM121" i="1"/>
  <c r="AM122" i="1" s="1"/>
  <c r="AN121" i="1"/>
  <c r="AO121" i="1"/>
  <c r="AP121" i="1"/>
  <c r="AL122" i="1"/>
  <c r="AO122" i="1"/>
  <c r="AC125" i="1"/>
  <c r="AD125" i="1"/>
  <c r="AE125" i="1"/>
  <c r="AF125" i="1"/>
  <c r="AG125" i="1"/>
  <c r="AK125" i="1"/>
  <c r="AL125" i="1"/>
  <c r="AM125" i="1"/>
  <c r="AN125" i="1"/>
  <c r="AO125" i="1"/>
  <c r="AP125" i="1"/>
  <c r="AP130" i="1" s="1"/>
  <c r="AA127" i="1"/>
  <c r="AB127" i="1"/>
  <c r="AC127" i="1"/>
  <c r="AD127" i="1"/>
  <c r="AE127" i="1"/>
  <c r="AF127" i="1"/>
  <c r="AG127" i="1"/>
  <c r="AC128" i="1"/>
  <c r="AD128" i="1"/>
  <c r="AE128" i="1"/>
  <c r="AF128" i="1"/>
  <c r="AG128" i="1"/>
  <c r="AA129" i="1"/>
  <c r="AA130" i="1"/>
  <c r="AK130" i="1"/>
  <c r="AL130" i="1"/>
  <c r="AM130" i="1"/>
  <c r="AN130" i="1"/>
  <c r="AO130" i="1"/>
  <c r="AC133" i="1"/>
  <c r="AD133" i="1"/>
  <c r="AE133" i="1"/>
  <c r="AF133" i="1"/>
  <c r="AG133" i="1"/>
  <c r="AC135" i="1"/>
  <c r="AD135" i="1"/>
  <c r="AE135" i="1"/>
  <c r="AE136" i="1" s="1"/>
  <c r="AF135" i="1"/>
  <c r="AG135" i="1"/>
  <c r="AC136" i="1"/>
  <c r="AD136" i="1"/>
  <c r="AF136" i="1"/>
  <c r="AG136" i="1"/>
  <c r="B139" i="1"/>
  <c r="AB140" i="1"/>
  <c r="AC140" i="1"/>
  <c r="AE140" i="1" l="1"/>
  <c r="AJ122" i="1"/>
  <c r="AJ123" i="1" s="1"/>
  <c r="AJ130" i="1"/>
  <c r="AJ131" i="1" s="1"/>
  <c r="AG112" i="1"/>
  <c r="AG141" i="1" s="1"/>
  <c r="AG140" i="1"/>
  <c r="AF112" i="1"/>
  <c r="AF141" i="1" s="1"/>
  <c r="AF140" i="1"/>
  <c r="AA113" i="1"/>
  <c r="AA119" i="1"/>
  <c r="AA141" i="1" s="1"/>
  <c r="AB141" i="1"/>
  <c r="AB142" i="1" s="1"/>
  <c r="AE112" i="1"/>
  <c r="AE141" i="1" s="1"/>
  <c r="AD112" i="1"/>
  <c r="AD141" i="1" s="1"/>
  <c r="AA121" i="1"/>
</calcChain>
</file>

<file path=xl/sharedStrings.xml><?xml version="1.0" encoding="utf-8"?>
<sst xmlns="http://schemas.openxmlformats.org/spreadsheetml/2006/main" count="148" uniqueCount="59">
  <si>
    <t>Waterfall</t>
  </si>
  <si>
    <t>Period</t>
  </si>
  <si>
    <t>Project Cash Flow</t>
  </si>
  <si>
    <t xml:space="preserve">Equity </t>
  </si>
  <si>
    <t>Developer Partners</t>
  </si>
  <si>
    <t>Total</t>
  </si>
  <si>
    <t>Cash Proceeds for Distribution</t>
  </si>
  <si>
    <t>Project Cash Flows</t>
  </si>
  <si>
    <t>Profit</t>
  </si>
  <si>
    <t>IRR</t>
  </si>
  <si>
    <t>Multiple</t>
  </si>
  <si>
    <t>Structures</t>
  </si>
  <si>
    <t>Annual Rate</t>
  </si>
  <si>
    <t>Daily Rate</t>
  </si>
  <si>
    <t>Tier 1</t>
  </si>
  <si>
    <t>BoP Balance</t>
  </si>
  <si>
    <t>Equity Contribution</t>
  </si>
  <si>
    <t>Accrual (FV)</t>
  </si>
  <si>
    <t>Pay Down</t>
  </si>
  <si>
    <t>EoP Balance</t>
  </si>
  <si>
    <t>Distributable Cash</t>
  </si>
  <si>
    <t>IRR Confirmation</t>
  </si>
  <si>
    <t>Tier 2</t>
  </si>
  <si>
    <t>Tier 3</t>
  </si>
  <si>
    <t>Cashflows to Each Tier</t>
  </si>
  <si>
    <t>Tier 1 Waterfall</t>
  </si>
  <si>
    <t>Tier 2 Waterfall</t>
  </si>
  <si>
    <t>Tier 3 Waterfall</t>
  </si>
  <si>
    <t>Cash left for Distribution</t>
  </si>
  <si>
    <t>Developer Partner Promote</t>
  </si>
  <si>
    <t>Residual Cash to Investors</t>
  </si>
  <si>
    <t>Cash Flows by Capital Provider</t>
  </si>
  <si>
    <t>Guarantee</t>
  </si>
  <si>
    <t>Check</t>
  </si>
  <si>
    <t>Investment</t>
  </si>
  <si>
    <t>Proceeds</t>
  </si>
  <si>
    <t>Cash Flow</t>
  </si>
  <si>
    <t>Promote</t>
  </si>
  <si>
    <t>BF Tax IRR</t>
  </si>
  <si>
    <t>Res. Cashflow</t>
  </si>
  <si>
    <t>CoGP Premium</t>
  </si>
  <si>
    <t>Actual</t>
  </si>
  <si>
    <t>Difference</t>
  </si>
  <si>
    <t>% of Total Profits</t>
  </si>
  <si>
    <t xml:space="preserve">BF Tax IRR </t>
  </si>
  <si>
    <t xml:space="preserve">Multiple on Equity </t>
  </si>
  <si>
    <t>BF Tax IRR on Equity w/Dev Fee</t>
  </si>
  <si>
    <t>Multiple on Equity w/Dev Fee</t>
  </si>
  <si>
    <t xml:space="preserve">Multiple on Final Equity </t>
  </si>
  <si>
    <t>XIRR is the more advanced IRR calc.  XIRR calculates to a daily basis as a vector with timing and direction, IRR doesn't do that.</t>
  </si>
  <si>
    <t>Checklist</t>
  </si>
  <si>
    <t>Developer Fee</t>
  </si>
  <si>
    <t>A2 per MM</t>
  </si>
  <si>
    <t>[Project Name]</t>
  </si>
  <si>
    <t>Co-GP Investors (A1 Shares)</t>
  </si>
  <si>
    <t>Common Equity Investors (A2 Shares)</t>
  </si>
  <si>
    <t>Equity Share</t>
  </si>
  <si>
    <t>Revel Inv. Developer Partner (A1 Shares)</t>
  </si>
  <si>
    <t>Altius Bldg Co. Developer Partner       (A1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</si>
</sst>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0.0000"/>
    <numFmt numFmtId="169" formatCode="0.0%"/>
  </numFmts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Helvetica Neue"/>
      <family val="2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0"/>
      <color rgb="FF0070C0"/>
      <name val="Helvetica Neue"/>
      <family val="2"/>
    </font>
    <font>
      <b/>
      <sz val="10"/>
      <color rgb="FF2E75B5"/>
      <name val="Helvetica Neue"/>
      <family val="2"/>
    </font>
    <font>
      <sz val="10"/>
      <color rgb="FF2E75B5"/>
      <name val="Helvetica Neue"/>
      <family val="2"/>
    </font>
    <font>
      <sz val="10"/>
      <name val="Helvetica Neue"/>
      <family val="2"/>
    </font>
    <font>
      <sz val="10"/>
      <color theme="0"/>
      <name val="Helvetica Neue"/>
      <family val="2"/>
    </font>
    <font>
      <b/>
      <sz val="10"/>
      <name val="Helvetica Neue"/>
      <family val="2"/>
    </font>
  </fonts>
  <fills count="10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theme="8" tint="0.59996337778862885"/>
        <bgColor rgb="FFBDD6EE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3" fillId="4" borderId="0" xfId="0" applyFont="1" applyFill="1" applyAlignment="1">
      <alignment horizontal="centerContinuous"/>
    </xf>
    <xf numFmtId="0" fontId="3" fillId="5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Border="1"/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/>
    <xf numFmtId="165" fontId="6" fillId="0" borderId="4" xfId="0" applyNumberFormat="1" applyFont="1" applyBorder="1"/>
    <xf numFmtId="165" fontId="6" fillId="0" borderId="2" xfId="0" applyNumberFormat="1" applyFont="1" applyBorder="1"/>
    <xf numFmtId="165" fontId="6" fillId="0" borderId="0" xfId="0" applyNumberFormat="1" applyFont="1"/>
    <xf numFmtId="10" fontId="7" fillId="0" borderId="5" xfId="0" applyNumberFormat="1" applyFont="1" applyBorder="1"/>
    <xf numFmtId="165" fontId="3" fillId="0" borderId="6" xfId="0" applyNumberFormat="1" applyFont="1" applyBorder="1"/>
    <xf numFmtId="165" fontId="3" fillId="0" borderId="0" xfId="0" applyNumberFormat="1" applyFont="1"/>
    <xf numFmtId="10" fontId="7" fillId="0" borderId="0" xfId="0" applyNumberFormat="1" applyFont="1"/>
    <xf numFmtId="165" fontId="3" fillId="0" borderId="1" xfId="0" applyNumberFormat="1" applyFont="1" applyBorder="1"/>
    <xf numFmtId="10" fontId="7" fillId="0" borderId="2" xfId="0" applyNumberFormat="1" applyFont="1" applyBorder="1"/>
    <xf numFmtId="165" fontId="3" fillId="0" borderId="3" xfId="0" applyNumberFormat="1" applyFont="1" applyBorder="1"/>
    <xf numFmtId="165" fontId="3" fillId="0" borderId="7" xfId="0" applyNumberFormat="1" applyFont="1" applyBorder="1"/>
    <xf numFmtId="165" fontId="3" fillId="0" borderId="2" xfId="0" applyNumberFormat="1" applyFont="1" applyBorder="1"/>
    <xf numFmtId="10" fontId="3" fillId="0" borderId="0" xfId="0" applyNumberFormat="1" applyFont="1"/>
    <xf numFmtId="165" fontId="3" fillId="0" borderId="8" xfId="0" applyNumberFormat="1" applyFont="1" applyBorder="1"/>
    <xf numFmtId="166" fontId="3" fillId="0" borderId="0" xfId="2" applyNumberFormat="1" applyFont="1"/>
    <xf numFmtId="166" fontId="3" fillId="0" borderId="0" xfId="2" applyNumberFormat="1" applyFont="1" applyAlignment="1"/>
    <xf numFmtId="165" fontId="4" fillId="0" borderId="0" xfId="0" applyNumberFormat="1" applyFont="1"/>
    <xf numFmtId="0" fontId="4" fillId="0" borderId="9" xfId="0" applyFont="1" applyBorder="1"/>
    <xf numFmtId="0" fontId="4" fillId="0" borderId="10" xfId="0" applyFont="1" applyBorder="1"/>
    <xf numFmtId="0" fontId="3" fillId="0" borderId="10" xfId="0" applyFont="1" applyBorder="1"/>
    <xf numFmtId="165" fontId="3" fillId="0" borderId="11" xfId="0" applyNumberFormat="1" applyFont="1" applyBorder="1"/>
    <xf numFmtId="0" fontId="4" fillId="0" borderId="12" xfId="0" applyFont="1" applyBorder="1"/>
    <xf numFmtId="10" fontId="3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15" xfId="0" applyFont="1" applyBorder="1"/>
    <xf numFmtId="2" fontId="3" fillId="0" borderId="16" xfId="0" applyNumberFormat="1" applyFont="1" applyBorder="1"/>
    <xf numFmtId="0" fontId="3" fillId="5" borderId="1" xfId="0" applyFont="1" applyFill="1" applyBorder="1"/>
    <xf numFmtId="165" fontId="3" fillId="5" borderId="0" xfId="0" applyNumberFormat="1" applyFont="1" applyFill="1"/>
    <xf numFmtId="0" fontId="8" fillId="0" borderId="1" xfId="0" applyFont="1" applyBorder="1"/>
    <xf numFmtId="9" fontId="7" fillId="0" borderId="0" xfId="0" applyNumberFormat="1" applyFont="1"/>
    <xf numFmtId="167" fontId="8" fillId="0" borderId="1" xfId="0" applyNumberFormat="1" applyFont="1" applyBorder="1"/>
    <xf numFmtId="167" fontId="9" fillId="0" borderId="1" xfId="0" applyNumberFormat="1" applyFont="1" applyBorder="1"/>
    <xf numFmtId="168" fontId="9" fillId="0" borderId="1" xfId="0" applyNumberFormat="1" applyFont="1" applyBorder="1"/>
    <xf numFmtId="9" fontId="3" fillId="0" borderId="0" xfId="3" applyFont="1"/>
    <xf numFmtId="168" fontId="8" fillId="0" borderId="1" xfId="0" applyNumberFormat="1" applyFont="1" applyBorder="1"/>
    <xf numFmtId="10" fontId="4" fillId="0" borderId="2" xfId="0" applyNumberFormat="1" applyFont="1" applyBorder="1"/>
    <xf numFmtId="165" fontId="4" fillId="0" borderId="3" xfId="0" applyNumberFormat="1" applyFont="1" applyBorder="1"/>
    <xf numFmtId="165" fontId="4" fillId="0" borderId="2" xfId="0" applyNumberFormat="1" applyFont="1" applyBorder="1"/>
    <xf numFmtId="9" fontId="4" fillId="5" borderId="0" xfId="0" applyNumberFormat="1" applyFont="1" applyFill="1"/>
    <xf numFmtId="43" fontId="4" fillId="0" borderId="0" xfId="0" applyNumberFormat="1" applyFont="1"/>
    <xf numFmtId="0" fontId="3" fillId="6" borderId="0" xfId="0" applyFont="1" applyFill="1"/>
    <xf numFmtId="10" fontId="7" fillId="6" borderId="0" xfId="0" applyNumberFormat="1" applyFont="1" applyFill="1"/>
    <xf numFmtId="165" fontId="3" fillId="6" borderId="1" xfId="0" applyNumberFormat="1" applyFont="1" applyFill="1" applyBorder="1"/>
    <xf numFmtId="165" fontId="3" fillId="6" borderId="0" xfId="0" applyNumberFormat="1" applyFont="1" applyFill="1"/>
    <xf numFmtId="0" fontId="3" fillId="7" borderId="0" xfId="0" applyFont="1" applyFill="1"/>
    <xf numFmtId="10" fontId="7" fillId="7" borderId="0" xfId="0" applyNumberFormat="1" applyFont="1" applyFill="1"/>
    <xf numFmtId="165" fontId="3" fillId="7" borderId="1" xfId="0" applyNumberFormat="1" applyFont="1" applyFill="1" applyBorder="1"/>
    <xf numFmtId="165" fontId="3" fillId="7" borderId="0" xfId="0" applyNumberFormat="1" applyFont="1" applyFill="1"/>
    <xf numFmtId="43" fontId="3" fillId="0" borderId="0" xfId="0" applyNumberFormat="1" applyFont="1"/>
    <xf numFmtId="0" fontId="4" fillId="5" borderId="0" xfId="0" applyFont="1" applyFill="1"/>
    <xf numFmtId="10" fontId="7" fillId="0" borderId="17" xfId="0" applyNumberFormat="1" applyFont="1" applyBorder="1"/>
    <xf numFmtId="0" fontId="3" fillId="6" borderId="18" xfId="0" applyFont="1" applyFill="1" applyBorder="1"/>
    <xf numFmtId="10" fontId="6" fillId="6" borderId="19" xfId="0" applyNumberFormat="1" applyFont="1" applyFill="1" applyBorder="1"/>
    <xf numFmtId="0" fontId="7" fillId="0" borderId="0" xfId="0" applyFont="1"/>
    <xf numFmtId="0" fontId="6" fillId="0" borderId="0" xfId="0" applyFont="1"/>
    <xf numFmtId="165" fontId="4" fillId="0" borderId="1" xfId="0" applyNumberFormat="1" applyFont="1" applyBorder="1"/>
    <xf numFmtId="0" fontId="4" fillId="0" borderId="20" xfId="0" applyFont="1" applyBorder="1"/>
    <xf numFmtId="10" fontId="6" fillId="0" borderId="20" xfId="0" applyNumberFormat="1" applyFont="1" applyBorder="1"/>
    <xf numFmtId="165" fontId="4" fillId="0" borderId="21" xfId="0" applyNumberFormat="1" applyFont="1" applyBorder="1"/>
    <xf numFmtId="165" fontId="4" fillId="0" borderId="20" xfId="0" applyNumberFormat="1" applyFont="1" applyBorder="1"/>
    <xf numFmtId="6" fontId="3" fillId="0" borderId="0" xfId="0" applyNumberFormat="1" applyFont="1"/>
    <xf numFmtId="10" fontId="10" fillId="0" borderId="2" xfId="0" applyNumberFormat="1" applyFont="1" applyBorder="1"/>
    <xf numFmtId="0" fontId="4" fillId="6" borderId="0" xfId="0" applyFont="1" applyFill="1"/>
    <xf numFmtId="10" fontId="8" fillId="0" borderId="0" xfId="0" applyNumberFormat="1" applyFont="1"/>
    <xf numFmtId="165" fontId="3" fillId="5" borderId="1" xfId="0" applyNumberFormat="1" applyFont="1" applyFill="1" applyBorder="1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10" fontId="4" fillId="0" borderId="11" xfId="0" applyNumberFormat="1" applyFont="1" applyBorder="1"/>
    <xf numFmtId="10" fontId="4" fillId="0" borderId="13" xfId="0" applyNumberFormat="1" applyFont="1" applyBorder="1"/>
    <xf numFmtId="43" fontId="4" fillId="0" borderId="16" xfId="0" applyNumberFormat="1" applyFont="1" applyBorder="1"/>
    <xf numFmtId="165" fontId="3" fillId="0" borderId="0" xfId="1" applyNumberFormat="1" applyFont="1" applyAlignment="1"/>
    <xf numFmtId="0" fontId="3" fillId="6" borderId="0" xfId="0" applyFont="1" applyFill="1" applyAlignment="1">
      <alignment horizontal="right"/>
    </xf>
    <xf numFmtId="10" fontId="3" fillId="6" borderId="0" xfId="0" applyNumberFormat="1" applyFont="1" applyFill="1"/>
    <xf numFmtId="0" fontId="3" fillId="6" borderId="2" xfId="0" applyFont="1" applyFill="1" applyBorder="1"/>
    <xf numFmtId="0" fontId="3" fillId="6" borderId="2" xfId="0" applyFont="1" applyFill="1" applyBorder="1" applyAlignment="1">
      <alignment horizontal="right"/>
    </xf>
    <xf numFmtId="165" fontId="3" fillId="6" borderId="3" xfId="0" applyNumberFormat="1" applyFont="1" applyFill="1" applyBorder="1"/>
    <xf numFmtId="165" fontId="3" fillId="6" borderId="2" xfId="0" applyNumberFormat="1" applyFont="1" applyFill="1" applyBorder="1"/>
    <xf numFmtId="165" fontId="4" fillId="6" borderId="1" xfId="0" applyNumberFormat="1" applyFont="1" applyFill="1" applyBorder="1"/>
    <xf numFmtId="165" fontId="4" fillId="6" borderId="0" xfId="0" applyNumberFormat="1" applyFont="1" applyFill="1"/>
    <xf numFmtId="0" fontId="4" fillId="6" borderId="9" xfId="0" applyFont="1" applyFill="1" applyBorder="1"/>
    <xf numFmtId="0" fontId="3" fillId="6" borderId="10" xfId="0" applyFont="1" applyFill="1" applyBorder="1"/>
    <xf numFmtId="10" fontId="4" fillId="6" borderId="11" xfId="0" applyNumberFormat="1" applyFont="1" applyFill="1" applyBorder="1"/>
    <xf numFmtId="0" fontId="4" fillId="6" borderId="12" xfId="0" applyFont="1" applyFill="1" applyBorder="1"/>
    <xf numFmtId="10" fontId="4" fillId="6" borderId="13" xfId="0" applyNumberFormat="1" applyFont="1" applyFill="1" applyBorder="1"/>
    <xf numFmtId="0" fontId="4" fillId="6" borderId="14" xfId="0" applyFont="1" applyFill="1" applyBorder="1"/>
    <xf numFmtId="0" fontId="3" fillId="6" borderId="15" xfId="0" applyFont="1" applyFill="1" applyBorder="1"/>
    <xf numFmtId="43" fontId="4" fillId="6" borderId="16" xfId="0" applyNumberFormat="1" applyFont="1" applyFill="1" applyBorder="1"/>
    <xf numFmtId="0" fontId="4" fillId="7" borderId="0" xfId="0" applyFont="1" applyFill="1"/>
    <xf numFmtId="0" fontId="3" fillId="7" borderId="0" xfId="0" applyFont="1" applyFill="1" applyAlignment="1">
      <alignment horizontal="right"/>
    </xf>
    <xf numFmtId="10" fontId="3" fillId="7" borderId="0" xfId="0" applyNumberFormat="1" applyFont="1" applyFill="1"/>
    <xf numFmtId="0" fontId="3" fillId="7" borderId="2" xfId="0" applyFont="1" applyFill="1" applyBorder="1"/>
    <xf numFmtId="0" fontId="3" fillId="7" borderId="2" xfId="0" applyFont="1" applyFill="1" applyBorder="1" applyAlignment="1">
      <alignment horizontal="right"/>
    </xf>
    <xf numFmtId="165" fontId="3" fillId="7" borderId="3" xfId="0" applyNumberFormat="1" applyFont="1" applyFill="1" applyBorder="1"/>
    <xf numFmtId="165" fontId="3" fillId="7" borderId="2" xfId="0" applyNumberFormat="1" applyFont="1" applyFill="1" applyBorder="1"/>
    <xf numFmtId="165" fontId="4" fillId="7" borderId="1" xfId="0" applyNumberFormat="1" applyFont="1" applyFill="1" applyBorder="1"/>
    <xf numFmtId="165" fontId="4" fillId="7" borderId="0" xfId="0" applyNumberFormat="1" applyFont="1" applyFill="1"/>
    <xf numFmtId="0" fontId="4" fillId="7" borderId="9" xfId="0" applyFont="1" applyFill="1" applyBorder="1"/>
    <xf numFmtId="0" fontId="3" fillId="7" borderId="10" xfId="0" applyFont="1" applyFill="1" applyBorder="1"/>
    <xf numFmtId="10" fontId="4" fillId="7" borderId="11" xfId="0" applyNumberFormat="1" applyFont="1" applyFill="1" applyBorder="1"/>
    <xf numFmtId="0" fontId="4" fillId="7" borderId="12" xfId="0" applyFont="1" applyFill="1" applyBorder="1"/>
    <xf numFmtId="10" fontId="4" fillId="7" borderId="13" xfId="0" applyNumberFormat="1" applyFont="1" applyFill="1" applyBorder="1"/>
    <xf numFmtId="0" fontId="4" fillId="7" borderId="14" xfId="0" applyFont="1" applyFill="1" applyBorder="1"/>
    <xf numFmtId="0" fontId="3" fillId="7" borderId="15" xfId="0" applyFont="1" applyFill="1" applyBorder="1"/>
    <xf numFmtId="43" fontId="4" fillId="7" borderId="16" xfId="0" applyNumberFormat="1" applyFont="1" applyFill="1" applyBorder="1"/>
    <xf numFmtId="3" fontId="3" fillId="0" borderId="0" xfId="0" applyNumberFormat="1" applyFont="1"/>
    <xf numFmtId="166" fontId="8" fillId="0" borderId="0" xfId="2" applyNumberFormat="1" applyFont="1" applyFill="1"/>
    <xf numFmtId="10" fontId="3" fillId="0" borderId="0" xfId="3" applyNumberFormat="1" applyFont="1"/>
    <xf numFmtId="10" fontId="4" fillId="0" borderId="0" xfId="3" applyNumberFormat="1" applyFont="1"/>
    <xf numFmtId="10" fontId="4" fillId="8" borderId="13" xfId="0" applyNumberFormat="1" applyFont="1" applyFill="1" applyBorder="1"/>
    <xf numFmtId="43" fontId="3" fillId="0" borderId="20" xfId="0" applyNumberFormat="1" applyFont="1" applyBorder="1"/>
    <xf numFmtId="2" fontId="3" fillId="0" borderId="0" xfId="0" applyNumberFormat="1" applyFont="1"/>
    <xf numFmtId="43" fontId="4" fillId="9" borderId="16" xfId="0" applyNumberFormat="1" applyFont="1" applyFill="1" applyBorder="1"/>
    <xf numFmtId="0" fontId="3" fillId="0" borderId="22" xfId="0" applyFont="1" applyBorder="1"/>
    <xf numFmtId="166" fontId="10" fillId="0" borderId="0" xfId="2" applyNumberFormat="1" applyFont="1" applyFill="1"/>
    <xf numFmtId="0" fontId="3" fillId="0" borderId="20" xfId="0" applyFont="1" applyBorder="1"/>
    <xf numFmtId="0" fontId="4" fillId="0" borderId="23" xfId="0" applyFont="1" applyBorder="1"/>
    <xf numFmtId="43" fontId="4" fillId="9" borderId="16" xfId="0" applyNumberFormat="1" applyFont="1" applyFill="1" applyBorder="1" applyAlignment="1">
      <alignment horizontal="right"/>
    </xf>
    <xf numFmtId="43" fontId="4" fillId="0" borderId="22" xfId="0" applyNumberFormat="1" applyFont="1" applyBorder="1" applyAlignment="1">
      <alignment horizontal="right"/>
    </xf>
    <xf numFmtId="10" fontId="4" fillId="0" borderId="0" xfId="0" applyNumberFormat="1" applyFont="1"/>
    <xf numFmtId="165" fontId="3" fillId="0" borderId="20" xfId="0" applyNumberFormat="1" applyFont="1" applyBorder="1"/>
    <xf numFmtId="169" fontId="3" fillId="0" borderId="0" xfId="0" applyNumberFormat="1" applyFont="1"/>
    <xf numFmtId="166" fontId="8" fillId="9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1/legal/Documents%20and%20Settings/sarahm/Local%20Settings/Temporary%20Internet%20Files/OLK1BB/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kdata2/data/Documents%20and%20Settings/chado/Local%20Settings/Temporary%20Internet%20Files/OLK2A/LB_Kimpton%20financial%20analysis_020204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pp10/SYS/USERS/ACCTG/REPORTS/BUDGET97/SPS/MISC/HD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kdata2/data/Development%20&amp;%20Acquisitions/zzModels/Mandingo%202001/HotComps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PROPOSAL/2008%20BIDS/P08123/Proposal/Schuler%20Residence%20Estimate%20Covershe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crockettcapital.com/Documents%20and%20Settings/jdarling/Local%20Settings/Temporary%20Internet%20Files/OLK1A0/New%20Proforma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MACSHARE/Project%20Folder%20-%20Altius/Jefferson%20St%201540/Updated%20Plans%202.17.2020/Updated%20Plan%20Budget%202.24.2020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lnet.sharepoint.com/teams/NelnetRealEstateInvestments/Shared%20Documents/Bamboo/Fenton%20Industrial/Underwriting/Models/Fenton%20Industrial_Base%20Case%20LK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2k8r2-fs/Sys/MACSHARE/Kalib%20H/New%20Bid%20Summary/BOND%20PREMIUM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roforma"/>
      <sheetName val="REFINANCE PROFORMA"/>
      <sheetName val="CFAT INVESTMENT COMPARISON"/>
      <sheetName val="10 YEAR CFAT COMPARISON"/>
      <sheetName val="CFAT"/>
      <sheetName val="NON - REAL ESTATE CFAT"/>
      <sheetName val="Sales Proceeds After Taxes"/>
      <sheetName val="Income Assumptions"/>
      <sheetName val="Expenses"/>
      <sheetName val="year to year"/>
      <sheetName val="DISTRIBUTION SCHEDULE A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INPUT"/>
      <sheetName val="R-INPUT"/>
      <sheetName val="MAIN INPUT"/>
      <sheetName val="HOTEL"/>
      <sheetName val="REST"/>
      <sheetName val="COMBINED"/>
      <sheetName val="INFLATION"/>
      <sheetName val="CASH FLOW"/>
      <sheetName val="Macros"/>
      <sheetName val="Valuation"/>
      <sheetName val="BUDGET"/>
      <sheetName val="EQUITY"/>
      <sheetName val="SENSITIVIT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"/>
      <sheetName val="PROD"/>
      <sheetName val="TOTAL TYPE"/>
      <sheetName val="PROD TYPE"/>
      <sheetName val="CHECK"/>
      <sheetName val="26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"/>
      <sheetName val="Occ Rooms"/>
      <sheetName val="Rooms Rev"/>
      <sheetName val="F&amp;B"/>
      <sheetName val="Mkt SPG"/>
      <sheetName val="TMFIR"/>
      <sheetName val="Owners Expense"/>
      <sheetName val="Miscellaneous"/>
      <sheetName val="HotComps2000"/>
      <sheetName val="Capital Input"/>
      <sheetName val="#REF"/>
      <sheetName val="HOTCom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 - BID"/>
      <sheetName val="GENERAL REQUIREMENTS"/>
      <sheetName val="CREW COMPOSITIONS &amp; WAGE RATES"/>
      <sheetName val="$ OF CONSTRUCTION BULLETIN"/>
      <sheetName val="CONSTRUCTION BULLETIN LOG"/>
      <sheetName val="CONTRACT SUMMARY W C.O.'S"/>
      <sheetName val="LABOR &amp; MATERIAL CALCULATION"/>
      <sheetName val="CONTRACT DRAWS"/>
      <sheetName val="CHANGE ORDER DRAWS"/>
      <sheetName val="UNALLOCATED COST SUMMARY &amp;DRAWS"/>
      <sheetName val="LABOR AUDIT"/>
      <sheetName val="TOTAL MARKUP"/>
      <sheetName val="$ PER SQ. FT."/>
      <sheetName val="CSI LISTINGS - DIV. &amp; SECT."/>
      <sheetName val="Sheet1"/>
      <sheetName val="Compatibility 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>
        <row r="3">
          <cell r="A3" t="str">
            <v>DIVISION 1 - GENERAL REQUIREMENTS</v>
          </cell>
        </row>
        <row r="4">
          <cell r="A4" t="str">
            <v>01000  GENERAL REQUIREMENTS</v>
          </cell>
        </row>
        <row r="5">
          <cell r="A5" t="str">
            <v>01010  ARCHITECTURAL &amp; ENGINEERING FEES</v>
          </cell>
        </row>
        <row r="7">
          <cell r="A7" t="str">
            <v>DIVISION 2 - SITEWORK</v>
          </cell>
        </row>
        <row r="8">
          <cell r="A8" t="str">
            <v>02010  SUBSURFACE INVESTIGATION &amp; MATERIALS TESTING</v>
          </cell>
        </row>
        <row r="9">
          <cell r="A9" t="str">
            <v>02012  STANDARD PENETRATION TESTS</v>
          </cell>
        </row>
        <row r="10">
          <cell r="A10" t="str">
            <v>02016  SEISMIC INVESTIGATION</v>
          </cell>
        </row>
        <row r="11">
          <cell r="A11" t="str">
            <v>02050  DEMOLITION</v>
          </cell>
        </row>
        <row r="12">
          <cell r="A12" t="str">
            <v>02060  BUILDING DEMOLITION</v>
          </cell>
        </row>
        <row r="13">
          <cell r="A13" t="str">
            <v>02070  SELECTIVE DEMOLITION</v>
          </cell>
        </row>
        <row r="14">
          <cell r="A14" t="str">
            <v>02075  CONCRETE REMOVAL</v>
          </cell>
        </row>
        <row r="15">
          <cell r="A15" t="str">
            <v>02080  HAZARDOUS MATERIAL ABATEMENT</v>
          </cell>
        </row>
        <row r="16">
          <cell r="A16" t="str">
            <v>02100  SITE PREPARATION</v>
          </cell>
        </row>
        <row r="17">
          <cell r="A17" t="str">
            <v>02110  SITE CLEARING</v>
          </cell>
        </row>
        <row r="18">
          <cell r="A18" t="str">
            <v>02115  SELECTIVE CLEARING</v>
          </cell>
        </row>
        <row r="19">
          <cell r="A19" t="str">
            <v>02120  STRUCTURE MOVING</v>
          </cell>
        </row>
        <row r="20">
          <cell r="A20" t="str">
            <v>02140  DEWATERING</v>
          </cell>
        </row>
        <row r="21">
          <cell r="A21" t="str">
            <v>02142  SAND DRAINS</v>
          </cell>
        </row>
        <row r="22">
          <cell r="A22" t="str">
            <v>02144  WELL POINTS</v>
          </cell>
        </row>
        <row r="23">
          <cell r="A23" t="str">
            <v>02146  FRENCH DRAINS</v>
          </cell>
        </row>
        <row r="24">
          <cell r="A24" t="str">
            <v>02148  RELIEF WELLS</v>
          </cell>
        </row>
        <row r="25">
          <cell r="A25" t="str">
            <v>02150  SHORING &amp; UNDERPINNING</v>
          </cell>
        </row>
        <row r="26">
          <cell r="A26" t="str">
            <v>02152  SHORES</v>
          </cell>
        </row>
        <row r="27">
          <cell r="A27" t="str">
            <v>02153  NEEDLE BEAMS</v>
          </cell>
        </row>
        <row r="28">
          <cell r="A28" t="str">
            <v>02154  GRILLAGE</v>
          </cell>
        </row>
        <row r="29">
          <cell r="A29" t="str">
            <v>02156  UNDERPINNING</v>
          </cell>
        </row>
        <row r="30">
          <cell r="A30" t="str">
            <v>02158  SLABJACKING</v>
          </cell>
        </row>
        <row r="31">
          <cell r="A31" t="str">
            <v>02160  EXCAVATION SUPPORT SYSTEMS</v>
          </cell>
        </row>
        <row r="32">
          <cell r="A32" t="str">
            <v>02162  CRIBBING &amp; WALERS</v>
          </cell>
        </row>
        <row r="33">
          <cell r="A33" t="str">
            <v>02164  SOIL &amp; ROCK ANCHORS</v>
          </cell>
        </row>
        <row r="34">
          <cell r="A34" t="str">
            <v>02166  GROUND FREEZING</v>
          </cell>
        </row>
        <row r="35">
          <cell r="A35" t="str">
            <v>02167  REINFORCED EARTH</v>
          </cell>
        </row>
        <row r="36">
          <cell r="A36" t="str">
            <v>02168  SLURRY WALL CONSTRUCTION</v>
          </cell>
        </row>
        <row r="37">
          <cell r="A37" t="str">
            <v>02170  COFFERDAMS</v>
          </cell>
        </row>
        <row r="38">
          <cell r="A38" t="str">
            <v>02172  DOUBLE WALL COFFERDAMS</v>
          </cell>
        </row>
        <row r="39">
          <cell r="A39" t="str">
            <v>02174  CELLULAR COFFERDAMS</v>
          </cell>
        </row>
        <row r="40">
          <cell r="A40" t="str">
            <v>02176  PILING WITH INTERMEDIATE LAGGING</v>
          </cell>
        </row>
        <row r="41">
          <cell r="A41" t="str">
            <v>02178  SHEET PILING COFFERDAMS</v>
          </cell>
        </row>
        <row r="42">
          <cell r="A42" t="str">
            <v>02200  EARTHWORK</v>
          </cell>
        </row>
        <row r="43">
          <cell r="A43" t="str">
            <v>02210  GRADING</v>
          </cell>
        </row>
        <row r="44">
          <cell r="A44" t="str">
            <v>02220  EXCAVATING, BACKFILLING &amp; COMPACTING</v>
          </cell>
        </row>
        <row r="45">
          <cell r="A45" t="str">
            <v>02230  BASE COURSES</v>
          </cell>
        </row>
        <row r="46">
          <cell r="A46" t="str">
            <v>02240  SOIL STABILIZATION</v>
          </cell>
        </row>
        <row r="47">
          <cell r="A47" t="str">
            <v>02250  VIBRO-FLOTATION</v>
          </cell>
        </row>
        <row r="48">
          <cell r="A48" t="str">
            <v>02270  SLOPE PROTECTION &amp; EROSION</v>
          </cell>
        </row>
        <row r="49">
          <cell r="A49" t="str">
            <v>02280  SOIL TREATMENT</v>
          </cell>
        </row>
        <row r="50">
          <cell r="A50" t="str">
            <v>02290  EARTH DAMS</v>
          </cell>
        </row>
        <row r="51">
          <cell r="A51" t="str">
            <v>02300  TUNNELING</v>
          </cell>
        </row>
        <row r="52">
          <cell r="A52" t="str">
            <v>02305  TUNNEL VENTILATION</v>
          </cell>
        </row>
        <row r="53">
          <cell r="A53" t="str">
            <v>02310  TUNNEL EXCAVATING</v>
          </cell>
        </row>
        <row r="54">
          <cell r="A54" t="str">
            <v>02320  TUNNEL LINING</v>
          </cell>
        </row>
        <row r="55">
          <cell r="A55" t="str">
            <v>02330  TUNNEL GROUTING</v>
          </cell>
        </row>
        <row r="56">
          <cell r="A56" t="str">
            <v>02340  TUNNEL SUPPORT SYSTEMS</v>
          </cell>
        </row>
        <row r="57">
          <cell r="A57" t="str">
            <v>02350  PILES &amp; CAISSONS</v>
          </cell>
        </row>
        <row r="58">
          <cell r="A58" t="str">
            <v>02355  PILE DRIVING</v>
          </cell>
        </row>
        <row r="59">
          <cell r="A59" t="str">
            <v>02360  DRIVEN PILES</v>
          </cell>
        </row>
        <row r="60">
          <cell r="A60" t="str">
            <v>02370  BORED / AUGERED PILES</v>
          </cell>
        </row>
        <row r="61">
          <cell r="A61" t="str">
            <v>02380  CAISSONS</v>
          </cell>
        </row>
        <row r="62">
          <cell r="A62" t="str">
            <v>02390  REPAIR OF PILES</v>
          </cell>
        </row>
        <row r="63">
          <cell r="A63" t="str">
            <v>02450  RAILROAD WORK</v>
          </cell>
        </row>
        <row r="64">
          <cell r="A64" t="str">
            <v>02452  RAILROAD TRACKWORK</v>
          </cell>
        </row>
        <row r="65">
          <cell r="A65" t="str">
            <v>02454  RAILROAD SERVICE FACILITIES</v>
          </cell>
        </row>
        <row r="66">
          <cell r="A66" t="str">
            <v>02456  RAILROAD TRAFFIC CONTROL</v>
          </cell>
        </row>
        <row r="67">
          <cell r="A67" t="str">
            <v>02480  MARINE WORK</v>
          </cell>
        </row>
        <row r="68">
          <cell r="A68" t="str">
            <v>02482  DREDGING</v>
          </cell>
        </row>
        <row r="69">
          <cell r="A69" t="str">
            <v>02484  SEAWALLS &amp; BULKHEADS</v>
          </cell>
        </row>
        <row r="70">
          <cell r="A70" t="str">
            <v>02486  GROINS &amp; JETTIES</v>
          </cell>
        </row>
        <row r="71">
          <cell r="A71" t="str">
            <v>02488  DOCKS &amp; FACILITIES</v>
          </cell>
        </row>
        <row r="72">
          <cell r="A72" t="str">
            <v>02490  UNDERWATER WORK</v>
          </cell>
        </row>
        <row r="73">
          <cell r="A73" t="str">
            <v>02500  PAVING &amp; SURFACING</v>
          </cell>
        </row>
        <row r="74">
          <cell r="A74" t="str">
            <v>02505  GRANULAR PAVING</v>
          </cell>
        </row>
        <row r="75">
          <cell r="A75" t="str">
            <v>02510  ASPHALT PAVING</v>
          </cell>
        </row>
        <row r="76">
          <cell r="A76" t="str">
            <v>02515  UNIT PAVERS</v>
          </cell>
        </row>
        <row r="77">
          <cell r="A77" t="str">
            <v>02520  PORTLAND CEMENT CONCRETE PAVING</v>
          </cell>
        </row>
        <row r="78">
          <cell r="A78" t="str">
            <v>02525  PREFABRICATED CURBS</v>
          </cell>
        </row>
        <row r="79">
          <cell r="A79" t="str">
            <v>02540  SYNTHETIC SURFACING</v>
          </cell>
        </row>
        <row r="80">
          <cell r="A80" t="str">
            <v>02545 BITUMINOUS SURFACE TREATMENT</v>
          </cell>
        </row>
        <row r="81">
          <cell r="A81" t="str">
            <v>02575  PAVEMENT REPAIR</v>
          </cell>
        </row>
        <row r="82">
          <cell r="A82" t="str">
            <v>02580  PAVEMENT MARKING</v>
          </cell>
        </row>
        <row r="83">
          <cell r="A83" t="str">
            <v>02600  PIPED UTILITY MATERIALS</v>
          </cell>
        </row>
        <row r="84">
          <cell r="A84" t="str">
            <v>02605  UTILITY STRUCTURES</v>
          </cell>
        </row>
        <row r="85">
          <cell r="A85" t="str">
            <v>02610  PIPE &amp; FITTINGS</v>
          </cell>
        </row>
        <row r="86">
          <cell r="A86" t="str">
            <v>02640  VALVES &amp; COCKS</v>
          </cell>
        </row>
        <row r="87">
          <cell r="A87" t="str">
            <v>02645  HYDRANTS</v>
          </cell>
        </row>
        <row r="88">
          <cell r="A88" t="str">
            <v>02660  WATER DISTRIBUTION</v>
          </cell>
        </row>
        <row r="89">
          <cell r="A89" t="str">
            <v>02665  WATER SYSTEMS</v>
          </cell>
        </row>
        <row r="90">
          <cell r="A90" t="str">
            <v>02670  WATER WELLS</v>
          </cell>
        </row>
        <row r="91">
          <cell r="A91" t="str">
            <v>02675  DISINFECTION OF WATER DISTRIBUTION SYSTEMS</v>
          </cell>
        </row>
        <row r="92">
          <cell r="A92" t="str">
            <v>02680  FUEL &amp; STEAM DISTRIBUTION</v>
          </cell>
        </row>
        <row r="93">
          <cell r="A93" t="str">
            <v>02685  GAS DISTRIBUTION SYSTEMS</v>
          </cell>
        </row>
        <row r="94">
          <cell r="A94" t="str">
            <v>02690  OIL DISTRIBUTION SYSTEMS</v>
          </cell>
        </row>
        <row r="95">
          <cell r="A95" t="str">
            <v>02695  STEAM DISTRIBUTION SYSTEMS</v>
          </cell>
        </row>
        <row r="96">
          <cell r="A96" t="str">
            <v>02700  SEWAGE &amp; DRAINAGE</v>
          </cell>
        </row>
        <row r="97">
          <cell r="A97" t="str">
            <v>02710  SUBDRAINAGE SYSTEMS</v>
          </cell>
        </row>
        <row r="98">
          <cell r="A98" t="str">
            <v>02720  STORM SEWERAGE</v>
          </cell>
        </row>
        <row r="99">
          <cell r="A99" t="str">
            <v>02730  SANITARY SEWERAGE</v>
          </cell>
        </row>
        <row r="100">
          <cell r="A100" t="str">
            <v>02735  COMBINED WASTEWATER SYSTEMS</v>
          </cell>
        </row>
        <row r="101">
          <cell r="A101" t="str">
            <v>02740  SEPTIC SYSTEMS</v>
          </cell>
        </row>
        <row r="102">
          <cell r="A102" t="str">
            <v>02760  RESTORATION OF UNDERGROUND PIPELINES</v>
          </cell>
        </row>
        <row r="103">
          <cell r="A103" t="str">
            <v>02762  INSPECTION OF UNDERGROUND PIPELINES</v>
          </cell>
        </row>
        <row r="104">
          <cell r="A104" t="str">
            <v>02764  SEALING UNDERGROUND PIPELINES</v>
          </cell>
        </row>
        <row r="105">
          <cell r="A105" t="str">
            <v>02766  RELINING UNDERGROUND PIPELINES</v>
          </cell>
        </row>
        <row r="106">
          <cell r="A106" t="str">
            <v>02770  PONDS &amp; RESERVOIRS</v>
          </cell>
        </row>
        <row r="107">
          <cell r="A107" t="str">
            <v>02772  PONDS</v>
          </cell>
        </row>
        <row r="108">
          <cell r="A108" t="str">
            <v>02774  SEWAGE LAGOONS</v>
          </cell>
        </row>
        <row r="109">
          <cell r="A109" t="str">
            <v>02776  POND &amp; RESERVOIR LINERS</v>
          </cell>
        </row>
        <row r="110">
          <cell r="A110" t="str">
            <v>02778  POND &amp; RESERVOIR COVERS</v>
          </cell>
        </row>
        <row r="111">
          <cell r="A111" t="str">
            <v>02780  POWER &amp; COMMUNICATIONS</v>
          </cell>
        </row>
        <row r="112">
          <cell r="A112" t="str">
            <v>02785  ELECTRIC POWER TRANSMISSION</v>
          </cell>
        </row>
        <row r="113">
          <cell r="A113" t="str">
            <v>02790  COMMUNICATION TRANSMISSION</v>
          </cell>
        </row>
        <row r="114">
          <cell r="A114" t="str">
            <v>02800  SITE IMPROVEMENTS</v>
          </cell>
        </row>
        <row r="115">
          <cell r="A115" t="str">
            <v>02810  IRRIGATION SYSTEMS</v>
          </cell>
        </row>
        <row r="116">
          <cell r="A116" t="str">
            <v>02820  FOUNTAINS</v>
          </cell>
        </row>
        <row r="117">
          <cell r="A117" t="str">
            <v>02830  FENCES &amp; GATES</v>
          </cell>
        </row>
        <row r="118">
          <cell r="A118" t="str">
            <v>02840  WALK, ROAD &amp; PARKING APPURTENANCES</v>
          </cell>
        </row>
        <row r="119">
          <cell r="A119" t="str">
            <v>02860  PLAYFIELD EQUIPMENT &amp; STRUCTURES</v>
          </cell>
        </row>
        <row r="120">
          <cell r="A120" t="str">
            <v>02870  SITE &amp; STREET FURNISHINGS</v>
          </cell>
        </row>
        <row r="121">
          <cell r="A121" t="str">
            <v>02890  FOOTBRIDGES</v>
          </cell>
        </row>
        <row r="122">
          <cell r="A122" t="str">
            <v>02900  LANDSCAPING</v>
          </cell>
        </row>
        <row r="123">
          <cell r="A123" t="str">
            <v>02910  SHRUB &amp; TREE TRANSPLANTING</v>
          </cell>
        </row>
        <row r="124">
          <cell r="A124" t="str">
            <v>02920  SOIL PREPARATION</v>
          </cell>
        </row>
        <row r="125">
          <cell r="A125" t="str">
            <v>02930  LAWNS &amp; GRASSES</v>
          </cell>
        </row>
        <row r="126">
          <cell r="A126" t="str">
            <v>02950  TREES, PLANTS &amp; GROUND COVERS</v>
          </cell>
        </row>
        <row r="127">
          <cell r="A127" t="str">
            <v>02970  LANDSCAPE MAINTENANCE</v>
          </cell>
        </row>
        <row r="129">
          <cell r="A129" t="str">
            <v>DIVISION 3 - CONCRETE</v>
          </cell>
        </row>
        <row r="130">
          <cell r="A130" t="str">
            <v>03100  CONCRETE FORMWORK</v>
          </cell>
        </row>
        <row r="131">
          <cell r="A131" t="str">
            <v>03110  STRUCTURAL CAST-IN-PLACE CONCRETE FORMWORK</v>
          </cell>
        </row>
        <row r="132">
          <cell r="A132" t="str">
            <v>03120  ARCH. CAST-IN-PLACE CONCRETE FORMWORK</v>
          </cell>
        </row>
        <row r="133">
          <cell r="A133" t="str">
            <v>03130  PERMANENT FORMS</v>
          </cell>
        </row>
        <row r="134">
          <cell r="A134" t="str">
            <v>03200  CONCRETE REINFORCEMENT</v>
          </cell>
        </row>
        <row r="135">
          <cell r="A135" t="str">
            <v>03210  REINFORCING STEEL</v>
          </cell>
        </row>
        <row r="136">
          <cell r="A136" t="str">
            <v>03220  WELDED WIRE FABRIC</v>
          </cell>
        </row>
        <row r="137">
          <cell r="A137" t="str">
            <v>03230  STRESSING TENDONS</v>
          </cell>
        </row>
        <row r="138">
          <cell r="A138" t="str">
            <v>03240  FIBROUS REINFORCING</v>
          </cell>
        </row>
        <row r="139">
          <cell r="A139" t="str">
            <v>03250  CONCRETE ACCESSORIES</v>
          </cell>
        </row>
        <row r="140">
          <cell r="A140" t="str">
            <v>03300  CAST-IN-PLACE CONCRETE</v>
          </cell>
        </row>
        <row r="141">
          <cell r="A141" t="str">
            <v>03310  STRUCTURAL CONCRETE</v>
          </cell>
        </row>
        <row r="142">
          <cell r="A142" t="str">
            <v>03330  ARCHITECTURAL CONCRETE</v>
          </cell>
        </row>
        <row r="143">
          <cell r="A143" t="str">
            <v>03340  LOW DENSITY CONCRETE</v>
          </cell>
        </row>
        <row r="144">
          <cell r="A144" t="str">
            <v>03345  CONCRETE FINISHING</v>
          </cell>
        </row>
        <row r="145">
          <cell r="A145" t="str">
            <v>03350  CONCRETE FINISHES</v>
          </cell>
        </row>
        <row r="146">
          <cell r="A146" t="str">
            <v>03360  SPECIALLY PLACED CONCRETE</v>
          </cell>
        </row>
        <row r="147">
          <cell r="A147" t="str">
            <v>03365  POST-TENSIONED CONCRETE</v>
          </cell>
        </row>
        <row r="148">
          <cell r="A148" t="str">
            <v>03370  CONCRETE CURING / SEALING</v>
          </cell>
        </row>
        <row r="149">
          <cell r="A149" t="str">
            <v>03400  PRECAST CONCRETE</v>
          </cell>
        </row>
        <row r="150">
          <cell r="A150" t="str">
            <v>03410  STRUCTURAL PRECAST CONCRETE - PLANT CAST</v>
          </cell>
        </row>
        <row r="151">
          <cell r="A151" t="str">
            <v>03420  STRUCTURAL PRECAST POST-TENSIONED CONCRETE - PLANT CAST</v>
          </cell>
        </row>
        <row r="152">
          <cell r="A152" t="str">
            <v>03430  STRUCTURAL PRECAST CONCRETE - SITE CAST</v>
          </cell>
        </row>
        <row r="153">
          <cell r="A153" t="str">
            <v>03450  ARCHITECTURAL PRECAST CONCRETE - PLANT CAST</v>
          </cell>
        </row>
        <row r="154">
          <cell r="A154" t="str">
            <v>03460  ARCHITECTURAL PRECAST CONCRETE - SITE CAST</v>
          </cell>
        </row>
        <row r="155">
          <cell r="A155" t="str">
            <v>03470  TILT-UP PRECAST CONCRETE</v>
          </cell>
        </row>
        <row r="156">
          <cell r="A156" t="str">
            <v>03480  PRECAST CONCRETE SPECIALTIES</v>
          </cell>
        </row>
        <row r="157">
          <cell r="A157" t="str">
            <v>03500  CEMENTITIOUS DECKS &amp; TOPPINGS</v>
          </cell>
        </row>
        <row r="158">
          <cell r="A158" t="str">
            <v>03510  GYPSUM CONCRETE</v>
          </cell>
        </row>
        <row r="159">
          <cell r="A159" t="str">
            <v>03520  INSULATING CONCRETE DECKS</v>
          </cell>
        </row>
        <row r="160">
          <cell r="A160" t="str">
            <v>03530  CEMENTITIOUS WOOD FIBER SYSTEMS</v>
          </cell>
        </row>
        <row r="161">
          <cell r="A161" t="str">
            <v>03540  COMPOSITE CONCRETE &amp; INSULATION DECKS</v>
          </cell>
        </row>
        <row r="162">
          <cell r="A162" t="str">
            <v>03550  CONCRETE TOPPINGS</v>
          </cell>
        </row>
        <row r="163">
          <cell r="A163" t="str">
            <v>03600  GROUT</v>
          </cell>
        </row>
        <row r="164">
          <cell r="A164" t="str">
            <v>03700  CONCRETE RESTORATION &amp; CLEANING</v>
          </cell>
        </row>
        <row r="165">
          <cell r="A165" t="str">
            <v>03710  CONCRETE CLEANING</v>
          </cell>
        </row>
        <row r="166">
          <cell r="A166" t="str">
            <v>03720  CONCRETE RESURFACING</v>
          </cell>
        </row>
        <row r="167">
          <cell r="A167" t="str">
            <v>03730  CONCRETE REHABILITATION</v>
          </cell>
        </row>
        <row r="168">
          <cell r="A168" t="str">
            <v>03800  MASS CONCRETE</v>
          </cell>
        </row>
        <row r="170">
          <cell r="A170" t="str">
            <v>DIVISION 4 - MASONRY</v>
          </cell>
        </row>
        <row r="171">
          <cell r="A171" t="str">
            <v>04100  MORTAR &amp; MASONRY GROUT</v>
          </cell>
        </row>
        <row r="172">
          <cell r="A172" t="str">
            <v>04150  MASONRY ACCESSORIES</v>
          </cell>
        </row>
        <row r="173">
          <cell r="A173" t="str">
            <v>04200  UNIT MASONRY</v>
          </cell>
        </row>
        <row r="174">
          <cell r="A174" t="str">
            <v>04210  CLAY UNIT MASONRY</v>
          </cell>
        </row>
        <row r="175">
          <cell r="A175" t="str">
            <v>04220  CONCRETE UNIT MASONRY</v>
          </cell>
        </row>
        <row r="176">
          <cell r="A176" t="str">
            <v>04230  REINFORCED UNIT MASONRY</v>
          </cell>
        </row>
        <row r="177">
          <cell r="A177" t="str">
            <v>04235  PRE-ASSEMBLED MASONRY PANEL SYSTEMS</v>
          </cell>
        </row>
        <row r="178">
          <cell r="A178" t="str">
            <v>04240  NON REINFORCED MASONRY SYSTEMS</v>
          </cell>
        </row>
        <row r="179">
          <cell r="A179" t="str">
            <v>04270  GLASS UNIT MASONRY</v>
          </cell>
        </row>
        <row r="180">
          <cell r="A180" t="str">
            <v>04280  GYPSUM UNIT MASONRY</v>
          </cell>
        </row>
        <row r="181">
          <cell r="A181" t="str">
            <v>04290  ADOBE UNIT MASONRY</v>
          </cell>
        </row>
        <row r="182">
          <cell r="A182" t="str">
            <v>04400  STONE</v>
          </cell>
        </row>
        <row r="183">
          <cell r="A183" t="str">
            <v>04410  ROUGH STONE</v>
          </cell>
        </row>
        <row r="184">
          <cell r="A184" t="str">
            <v>04420  CUT STONE</v>
          </cell>
        </row>
        <row r="185">
          <cell r="A185" t="str">
            <v>04440  FLAGSTONE</v>
          </cell>
        </row>
        <row r="186">
          <cell r="A186" t="str">
            <v>04450  STONE VENEER</v>
          </cell>
        </row>
        <row r="187">
          <cell r="A187" t="str">
            <v>04455  MARBLE</v>
          </cell>
        </row>
        <row r="188">
          <cell r="A188" t="str">
            <v>04460  LIMESTONE</v>
          </cell>
        </row>
        <row r="189">
          <cell r="A189" t="str">
            <v>04465  GRANITE</v>
          </cell>
        </row>
        <row r="190">
          <cell r="A190" t="str">
            <v>04470  SANDSTONE</v>
          </cell>
        </row>
        <row r="191">
          <cell r="A191" t="str">
            <v>04475  SLATE</v>
          </cell>
        </row>
        <row r="192">
          <cell r="A192" t="str">
            <v>04500  MASONRY RESTORATION &amp; CLEANING</v>
          </cell>
        </row>
        <row r="193">
          <cell r="A193" t="str">
            <v>04510  MASONRY CLEANING</v>
          </cell>
        </row>
        <row r="194">
          <cell r="A194" t="str">
            <v>04520  MASONRY RESTORATION</v>
          </cell>
        </row>
        <row r="195">
          <cell r="A195" t="str">
            <v>04550  REFRACTORIES</v>
          </cell>
        </row>
        <row r="196">
          <cell r="A196" t="str">
            <v>04555  FLUE LINERS</v>
          </cell>
        </row>
        <row r="197">
          <cell r="A197" t="str">
            <v>04560  COMBUSTION CHAMBERS</v>
          </cell>
        </row>
        <row r="198">
          <cell r="A198" t="str">
            <v>04565  FIREBRICK</v>
          </cell>
        </row>
        <row r="199">
          <cell r="A199" t="str">
            <v>04570  CASTABLE REFRACTORIES</v>
          </cell>
        </row>
        <row r="200">
          <cell r="A200" t="str">
            <v>04600  CORROSION RESISTANT MASONRY</v>
          </cell>
        </row>
        <row r="201">
          <cell r="A201" t="str">
            <v>04605  CHEMICAL RESISTANT BRICK</v>
          </cell>
        </row>
        <row r="202">
          <cell r="A202" t="str">
            <v>04610  VITRIFIED CLAY LINER PLATES</v>
          </cell>
        </row>
        <row r="203">
          <cell r="A203" t="str">
            <v>04700  SIMULATED MASONRY</v>
          </cell>
        </row>
        <row r="204">
          <cell r="A204" t="str">
            <v>04710  SIMULATED STONE</v>
          </cell>
        </row>
        <row r="205">
          <cell r="A205" t="str">
            <v>04720  CAST STONE</v>
          </cell>
        </row>
        <row r="207">
          <cell r="A207" t="str">
            <v>DIVISION 5 - METALS</v>
          </cell>
        </row>
        <row r="208">
          <cell r="A208" t="str">
            <v>05010  METAL MATERIALS</v>
          </cell>
        </row>
        <row r="209">
          <cell r="A209" t="str">
            <v>05030  METAL COATINGS</v>
          </cell>
        </row>
        <row r="210">
          <cell r="A210" t="str">
            <v>05050  METAL FASTENING</v>
          </cell>
        </row>
        <row r="211">
          <cell r="A211" t="str">
            <v>05100  STRUCTURAL METAL FRAMING</v>
          </cell>
        </row>
        <row r="212">
          <cell r="A212" t="str">
            <v>05120  STRUCTURAL STEEL</v>
          </cell>
        </row>
        <row r="213">
          <cell r="A213" t="str">
            <v>05140  STRUCTURAL ALUMINUM</v>
          </cell>
        </row>
        <row r="214">
          <cell r="A214" t="str">
            <v>05150  STEEL WIRE ROPE</v>
          </cell>
        </row>
        <row r="215">
          <cell r="A215" t="str">
            <v>05160  FRAMING SYSTEMS</v>
          </cell>
        </row>
        <row r="216">
          <cell r="A216" t="str">
            <v>05200  METAL JOISTS</v>
          </cell>
        </row>
        <row r="217">
          <cell r="A217" t="str">
            <v>05210  STEEL JOISTS</v>
          </cell>
        </row>
        <row r="218">
          <cell r="A218" t="str">
            <v>05250  ALUMINUM JOISTS</v>
          </cell>
        </row>
        <row r="219">
          <cell r="A219" t="str">
            <v>05260  COMPOSITE JOIST SYSTEM</v>
          </cell>
        </row>
        <row r="220">
          <cell r="A220" t="str">
            <v>05300  METAL DECKING</v>
          </cell>
        </row>
        <row r="221">
          <cell r="A221" t="str">
            <v>05310  STEEL DECK</v>
          </cell>
        </row>
        <row r="222">
          <cell r="A222" t="str">
            <v>05320  RACEWAY DECK SYSTEMS</v>
          </cell>
        </row>
        <row r="223">
          <cell r="A223" t="str">
            <v>05330  ALUMINUM DECK</v>
          </cell>
        </row>
        <row r="224">
          <cell r="A224" t="str">
            <v>05400  COLD-FORMED METAL FRAMING</v>
          </cell>
        </row>
        <row r="225">
          <cell r="A225" t="str">
            <v>05410  LOAD-BEARING METAL STUD SYSTEMS</v>
          </cell>
        </row>
        <row r="226">
          <cell r="A226" t="str">
            <v>05420  COLD FORMED METAL JOIST SYSTEMS</v>
          </cell>
        </row>
        <row r="227">
          <cell r="A227" t="str">
            <v>05430  SLOTTED CHANNEL FRAMING SYSTEMS</v>
          </cell>
        </row>
        <row r="228">
          <cell r="A228" t="str">
            <v>05450  METAL SUPPORT SYSTEMS</v>
          </cell>
        </row>
        <row r="229">
          <cell r="A229" t="str">
            <v>05500  METAL FABRICATIONS</v>
          </cell>
        </row>
        <row r="230">
          <cell r="A230" t="str">
            <v>05510  METAL STAIRS</v>
          </cell>
        </row>
        <row r="231">
          <cell r="A231" t="str">
            <v>05515  LADDERS</v>
          </cell>
        </row>
        <row r="232">
          <cell r="A232" t="str">
            <v>05520  HANDRAILS &amp; RAILINGS</v>
          </cell>
        </row>
        <row r="233">
          <cell r="A233" t="str">
            <v>05530  GRATINGS</v>
          </cell>
        </row>
        <row r="234">
          <cell r="A234" t="str">
            <v>05535  FLOOR PLATES</v>
          </cell>
        </row>
        <row r="235">
          <cell r="A235" t="str">
            <v>05540  CASTINGS</v>
          </cell>
        </row>
        <row r="236">
          <cell r="A236" t="str">
            <v>05550  STAIR TREADS &amp; NOSINGS</v>
          </cell>
        </row>
        <row r="237">
          <cell r="A237" t="str">
            <v>05580  SHEET METAL FABRICATIONS</v>
          </cell>
        </row>
        <row r="238">
          <cell r="A238" t="str">
            <v>05582  SHEET METAL ENCLOSURES</v>
          </cell>
        </row>
        <row r="239">
          <cell r="A239" t="str">
            <v>05584  HEATING / COOLING UNIT ENCLOSURES</v>
          </cell>
        </row>
        <row r="240">
          <cell r="A240" t="str">
            <v>05700  ORNAMENTAL METAL</v>
          </cell>
        </row>
        <row r="241">
          <cell r="A241" t="str">
            <v>05710  ORNAMENTAL STAIRS</v>
          </cell>
        </row>
        <row r="242">
          <cell r="A242" t="str">
            <v>05715  PREFABRICATED SPIRAL STAIRS</v>
          </cell>
        </row>
        <row r="243">
          <cell r="A243" t="str">
            <v>05720  ORNAMENTAL HANDRAILS &amp; RAILINGS</v>
          </cell>
        </row>
        <row r="244">
          <cell r="A244" t="str">
            <v>05725  ORNAMENTAL METAL CASTINGS</v>
          </cell>
        </row>
        <row r="245">
          <cell r="A245" t="str">
            <v>05730  ORNAMENTAL SHEET METAL</v>
          </cell>
        </row>
        <row r="246">
          <cell r="A246" t="str">
            <v>05800  EXPANSION CONTROL</v>
          </cell>
        </row>
        <row r="247">
          <cell r="A247" t="str">
            <v>05810  EXPANSION JOINT COVER ASSEMBLIES</v>
          </cell>
        </row>
        <row r="248">
          <cell r="A248" t="str">
            <v>05820  SLIDE BEARINGS</v>
          </cell>
        </row>
        <row r="249">
          <cell r="A249" t="str">
            <v>05830  BRIDGE EXPANSION JOINT</v>
          </cell>
        </row>
        <row r="250">
          <cell r="A250" t="str">
            <v>05900  HYDRAULIC STRUCTURES</v>
          </cell>
        </row>
        <row r="251">
          <cell r="A251" t="str">
            <v>05910  PENSTOCKS</v>
          </cell>
        </row>
        <row r="252">
          <cell r="A252" t="str">
            <v>05915  BULKHEADS</v>
          </cell>
        </row>
        <row r="253">
          <cell r="A253" t="str">
            <v>05920  TRASHRACKS</v>
          </cell>
        </row>
        <row r="254">
          <cell r="A254" t="str">
            <v>05925  MANIFOLDS</v>
          </cell>
        </row>
        <row r="255">
          <cell r="A255" t="str">
            <v>05930  BIFURCATIONS</v>
          </cell>
        </row>
        <row r="257">
          <cell r="A257" t="str">
            <v>DIVISION 6 - WOOD &amp; PLASTICS</v>
          </cell>
        </row>
        <row r="258">
          <cell r="A258" t="str">
            <v>06050  FASTENERS &amp; ADHESIVES</v>
          </cell>
        </row>
        <row r="259">
          <cell r="A259" t="str">
            <v>06100  ROUGH CARPENTRY</v>
          </cell>
        </row>
        <row r="260">
          <cell r="A260" t="str">
            <v>06105  TREATED WOOD FOUNDATIONS</v>
          </cell>
        </row>
        <row r="261">
          <cell r="A261" t="str">
            <v>06110  WOOD FRAMING</v>
          </cell>
        </row>
        <row r="262">
          <cell r="A262" t="str">
            <v>06115  SHEATHING</v>
          </cell>
        </row>
        <row r="263">
          <cell r="A263" t="str">
            <v>06120  STRUCTURAL PANELS</v>
          </cell>
        </row>
        <row r="264">
          <cell r="A264" t="str">
            <v>06125  WOOD DECKING</v>
          </cell>
        </row>
        <row r="265">
          <cell r="A265" t="str">
            <v>06128  MINERAL FIBER REINFORCED-CEMENT PANELS</v>
          </cell>
        </row>
        <row r="266">
          <cell r="A266" t="str">
            <v>06130  HEAVY TIMBER CONSTRUCTION</v>
          </cell>
        </row>
        <row r="267">
          <cell r="A267" t="str">
            <v>06132  MILL-FRAMED STRUCTURES</v>
          </cell>
        </row>
        <row r="268">
          <cell r="A268" t="str">
            <v>06133  POLE CONSTRUCTION</v>
          </cell>
        </row>
        <row r="269">
          <cell r="A269" t="str">
            <v>06135  TIMBER TRUSSES</v>
          </cell>
        </row>
        <row r="270">
          <cell r="A270" t="str">
            <v>06140  TIMBER DECKING</v>
          </cell>
        </row>
        <row r="271">
          <cell r="A271" t="str">
            <v>06145  TIMBER BRIDGES &amp; TRESTLES</v>
          </cell>
        </row>
        <row r="272">
          <cell r="A272" t="str">
            <v>06150  WOOD-METAL SYSTEMS</v>
          </cell>
        </row>
        <row r="273">
          <cell r="A273" t="str">
            <v>06170  PREFABRICATED STRUCTURAL WOOD</v>
          </cell>
        </row>
        <row r="274">
          <cell r="A274" t="str">
            <v>06180  GLUE-LAMINATED CONSTRUCTION</v>
          </cell>
        </row>
        <row r="275">
          <cell r="A275" t="str">
            <v>06190  WOOD TRUSSES</v>
          </cell>
        </row>
        <row r="276">
          <cell r="A276" t="str">
            <v>06195  PREFABRICATED WOOD BEAMS &amp; JOISTS</v>
          </cell>
        </row>
        <row r="277">
          <cell r="A277" t="str">
            <v>06200  FINISH CARPENTRY</v>
          </cell>
        </row>
        <row r="278">
          <cell r="A278" t="str">
            <v>06220  MILLWORK</v>
          </cell>
        </row>
        <row r="279">
          <cell r="A279" t="str">
            <v>06240  LAMINATES</v>
          </cell>
        </row>
        <row r="280">
          <cell r="A280" t="str">
            <v>06250  PREFINISHED WOOD PANELING</v>
          </cell>
        </row>
        <row r="281">
          <cell r="A281" t="str">
            <v>06255  PREFINISHED HARDBOARD PANELING</v>
          </cell>
        </row>
        <row r="282">
          <cell r="A282" t="str">
            <v>06260  BOARD PANELING</v>
          </cell>
        </row>
        <row r="283">
          <cell r="A283" t="str">
            <v>06300  WOOD TREATMENT</v>
          </cell>
        </row>
        <row r="284">
          <cell r="A284" t="str">
            <v>06310  PRESERVATIVE TREATMENT</v>
          </cell>
        </row>
        <row r="285">
          <cell r="A285" t="str">
            <v>06320  FIRE RETARDANT TREATMENT</v>
          </cell>
        </row>
        <row r="286">
          <cell r="A286" t="str">
            <v>06330  INSECT TREATMENT</v>
          </cell>
        </row>
        <row r="287">
          <cell r="A287" t="str">
            <v>06400  ARCHITECTURAL WOODWORK</v>
          </cell>
        </row>
        <row r="288">
          <cell r="A288" t="str">
            <v>06410  CUSTOM CASEWORK</v>
          </cell>
        </row>
        <row r="289">
          <cell r="A289" t="str">
            <v>06420  PANELWORK</v>
          </cell>
        </row>
        <row r="290">
          <cell r="A290" t="str">
            <v>06430  STAIRWORK &amp; HANDRAILS</v>
          </cell>
        </row>
        <row r="291">
          <cell r="A291" t="str">
            <v>06440  WOOD ORNAMENTS</v>
          </cell>
        </row>
        <row r="292">
          <cell r="A292" t="str">
            <v>06450  STANDING &amp; RUNNING TRIM</v>
          </cell>
        </row>
        <row r="293">
          <cell r="A293" t="str">
            <v>06460  EXTERIOR FRAMES</v>
          </cell>
        </row>
        <row r="294">
          <cell r="A294" t="str">
            <v>06470  SCREENS, BLINDS &amp; SHUTTERS</v>
          </cell>
        </row>
        <row r="295">
          <cell r="A295" t="str">
            <v>06480  CUSTOM WOOD TURNING</v>
          </cell>
        </row>
        <row r="296">
          <cell r="A296" t="str">
            <v>06500  PREFABRICATED STRUCTURAL PLASTICS</v>
          </cell>
        </row>
        <row r="297">
          <cell r="A297" t="str">
            <v>06600  PLASTIC FABRICATIONS</v>
          </cell>
        </row>
        <row r="298">
          <cell r="A298" t="str">
            <v>06610  GLASS FIBER &amp; RESIN FABRICATIONS</v>
          </cell>
        </row>
        <row r="299">
          <cell r="A299" t="str">
            <v>06620  CAST PLASTIC FABRICATIONS</v>
          </cell>
        </row>
        <row r="300">
          <cell r="A300" t="str">
            <v>06630  HISTORIC PLASTIC REPRODUCTIONS</v>
          </cell>
        </row>
        <row r="301">
          <cell r="A301" t="str">
            <v>06700  SOLID POLYMER FABRICATIONS</v>
          </cell>
        </row>
        <row r="303">
          <cell r="A303" t="str">
            <v>DIVISION 7 - THERMAL &amp; MOISTURE PROTECTION</v>
          </cell>
        </row>
        <row r="304">
          <cell r="A304" t="str">
            <v>07100  WATERPROOFING</v>
          </cell>
        </row>
        <row r="305">
          <cell r="A305" t="str">
            <v>07110  SHEET MEMBRANE WATERPROOFING</v>
          </cell>
        </row>
        <row r="306">
          <cell r="A306" t="str">
            <v>07120  FLUID APPLIED WATERPROOFING</v>
          </cell>
        </row>
        <row r="307">
          <cell r="A307" t="str">
            <v>07125  SHEET METAL WATERPROOFING</v>
          </cell>
        </row>
        <row r="308">
          <cell r="A308" t="str">
            <v>07130  BENTONITE WATERPROOFING</v>
          </cell>
        </row>
        <row r="309">
          <cell r="A309" t="str">
            <v>07140  METAL OXIDE WATERPROOFING</v>
          </cell>
        </row>
        <row r="310">
          <cell r="A310" t="str">
            <v>07145  CEMENTITIOUS WATERPROOFING</v>
          </cell>
        </row>
        <row r="311">
          <cell r="A311" t="str">
            <v>07150  DAMPPROOFING</v>
          </cell>
        </row>
        <row r="312">
          <cell r="A312" t="str">
            <v>07160  BITUMINOUS DAMPPROOFING</v>
          </cell>
        </row>
        <row r="313">
          <cell r="A313" t="str">
            <v>07175  CEMENTITIOUS DAMPPROOFING</v>
          </cell>
        </row>
        <row r="314">
          <cell r="A314" t="str">
            <v>07180  WATER REPELLENTS</v>
          </cell>
        </row>
        <row r="315">
          <cell r="A315" t="str">
            <v>07190  VAPOR RETARDERS</v>
          </cell>
        </row>
        <row r="316">
          <cell r="A316" t="str">
            <v>07195  AIR BARRIERS</v>
          </cell>
        </row>
        <row r="317">
          <cell r="A317" t="str">
            <v>07200  INSULATION</v>
          </cell>
        </row>
        <row r="318">
          <cell r="A318" t="str">
            <v>07210  BUILDING INSULATION</v>
          </cell>
        </row>
        <row r="319">
          <cell r="A319" t="str">
            <v>07220  ROOF &amp; DECK INSULATION</v>
          </cell>
        </row>
        <row r="320">
          <cell r="A320" t="str">
            <v>07240  EXTERIOR INSULATION &amp; FINISH SYSTEMS</v>
          </cell>
        </row>
        <row r="321">
          <cell r="A321" t="str">
            <v>07250  FIREPROOFING</v>
          </cell>
        </row>
        <row r="322">
          <cell r="A322" t="str">
            <v>07252  THERMAL BARRIERS FOR PLASTICS</v>
          </cell>
        </row>
        <row r="323">
          <cell r="A323" t="str">
            <v>07255  CEMENTITIOUS FIREPROOFING</v>
          </cell>
        </row>
        <row r="324">
          <cell r="A324" t="str">
            <v>07260  INTUMESCENT MASTIC FIREPROOFING</v>
          </cell>
        </row>
        <row r="325">
          <cell r="A325" t="str">
            <v>07262  MAGNESIUM OXYCHLORIDE FIREPROOFING</v>
          </cell>
        </row>
        <row r="326">
          <cell r="A326" t="str">
            <v>07265  MINERAL FIBER FIREPROOFING</v>
          </cell>
        </row>
        <row r="327">
          <cell r="A327" t="str">
            <v>07270  FIRESTOPPING</v>
          </cell>
        </row>
        <row r="328">
          <cell r="A328" t="str">
            <v>07300  SHINGLES &amp; ROOFING TILES</v>
          </cell>
        </row>
        <row r="329">
          <cell r="A329" t="str">
            <v>07310  SHINGLES</v>
          </cell>
        </row>
        <row r="330">
          <cell r="A330" t="str">
            <v>07320  ROOFING TILES</v>
          </cell>
        </row>
        <row r="331">
          <cell r="A331" t="str">
            <v>07400  PREFORMED ROOFING &amp; CLADDING / SIDING</v>
          </cell>
        </row>
        <row r="332">
          <cell r="A332" t="str">
            <v>07410  MANUFACTURED ROOF &amp; WALL PANELS</v>
          </cell>
        </row>
        <row r="333">
          <cell r="A333" t="str">
            <v>07420  COMPOSITE PANELS</v>
          </cell>
        </row>
        <row r="334">
          <cell r="A334" t="str">
            <v>07440  FACED PANELS</v>
          </cell>
        </row>
        <row r="335">
          <cell r="A335" t="str">
            <v>07450  GLASS FIBER REINFORCED CEMENTITIOUS PANELS</v>
          </cell>
        </row>
        <row r="336">
          <cell r="A336" t="str">
            <v>07460  SIDING</v>
          </cell>
        </row>
        <row r="337">
          <cell r="A337" t="str">
            <v>07480  EXTERIOR WALL ASSEMBLIES</v>
          </cell>
        </row>
        <row r="338">
          <cell r="A338" t="str">
            <v>07500  MEMBRANE ROOFING</v>
          </cell>
        </row>
        <row r="339">
          <cell r="A339" t="str">
            <v>07510  BUILT-UP BITUMINOUS ROOFING</v>
          </cell>
        </row>
        <row r="340">
          <cell r="A340" t="str">
            <v>07515  COLD APPLIED BITUMINOUS ROOFING</v>
          </cell>
        </row>
        <row r="341">
          <cell r="A341" t="str">
            <v>07520  PREPARED ROLL ROOFING</v>
          </cell>
        </row>
        <row r="342">
          <cell r="A342" t="str">
            <v>07525  MODIFIED BITUMINOUS SHEET ROOFING</v>
          </cell>
        </row>
        <row r="343">
          <cell r="A343" t="str">
            <v>07530  SINGLE PLY MEMBRANE ROOFING</v>
          </cell>
        </row>
        <row r="344">
          <cell r="A344" t="str">
            <v>07540  FLUID APPLIED ROOFING</v>
          </cell>
        </row>
        <row r="345">
          <cell r="A345" t="str">
            <v>07545  COATED FOAMED ROOFING</v>
          </cell>
        </row>
        <row r="346">
          <cell r="A346" t="str">
            <v>07550  PROTECTED MEMBRANE ROOFING</v>
          </cell>
        </row>
        <row r="347">
          <cell r="A347" t="str">
            <v>07560  ROOF MAINTENANCE &amp; REPAIRS</v>
          </cell>
        </row>
        <row r="348">
          <cell r="A348" t="str">
            <v>07570  TRAFFIC TOPPING</v>
          </cell>
        </row>
        <row r="349">
          <cell r="A349" t="str">
            <v>07572  PEDESTRIAN TRAFFIC COATINGS</v>
          </cell>
        </row>
        <row r="350">
          <cell r="A350" t="str">
            <v>07576  VEHICULAR TRAFFIC COATINGS</v>
          </cell>
        </row>
        <row r="351">
          <cell r="A351" t="str">
            <v>07600  FLASHING &amp; SHEET METAL</v>
          </cell>
        </row>
        <row r="352">
          <cell r="A352" t="str">
            <v>07610  SHEET METAL ROOFING</v>
          </cell>
        </row>
        <row r="353">
          <cell r="A353" t="str">
            <v>07620  SHEET METAL FLASHING &amp; TRIM</v>
          </cell>
        </row>
        <row r="354">
          <cell r="A354" t="str">
            <v>07630  SHEET METAL ROOFING SPECIALTIES</v>
          </cell>
        </row>
        <row r="355">
          <cell r="A355" t="str">
            <v>07650  FLEXIBLE FLASHING</v>
          </cell>
        </row>
        <row r="356">
          <cell r="A356" t="str">
            <v>07700  ROOF SPECIALITIES &amp; ACCESSORIES</v>
          </cell>
        </row>
        <row r="357">
          <cell r="A357" t="str">
            <v>07710  MANUFACTURED ROOF SPECIALTIES</v>
          </cell>
        </row>
        <row r="358">
          <cell r="A358" t="str">
            <v>07720  ROOF ACCESSORIES</v>
          </cell>
        </row>
        <row r="359">
          <cell r="A359" t="str">
            <v>07800  SKYLIGHTS</v>
          </cell>
        </row>
        <row r="360">
          <cell r="A360" t="str">
            <v>07810  PLASTIC UNIT SKYLIGHTS</v>
          </cell>
        </row>
        <row r="361">
          <cell r="A361" t="str">
            <v>07820  METAL FRAMED SKYLIGHTS</v>
          </cell>
        </row>
        <row r="362">
          <cell r="A362" t="str">
            <v>07900  JOINT SEALERS</v>
          </cell>
        </row>
        <row r="363">
          <cell r="A363" t="str">
            <v>07910  JOINT FILLERS &amp; GASKETS</v>
          </cell>
        </row>
        <row r="365">
          <cell r="A365" t="str">
            <v>DIVISION 8 - DOORS &amp; WINDOWS</v>
          </cell>
        </row>
        <row r="366">
          <cell r="A366" t="str">
            <v>08100  METAL DOORS &amp; FRAMES</v>
          </cell>
        </row>
        <row r="367">
          <cell r="A367" t="str">
            <v>08110  STEEL DOORS &amp; FRAMES</v>
          </cell>
        </row>
        <row r="368">
          <cell r="A368" t="str">
            <v>08120  ALUMINUM DOORS &amp; FRAMES</v>
          </cell>
        </row>
        <row r="369">
          <cell r="A369" t="str">
            <v>08130  STAINLESS STEEL DOORS &amp; FRAMES</v>
          </cell>
        </row>
        <row r="370">
          <cell r="A370" t="str">
            <v>08140  BRONZE DOORS &amp; FRAMES</v>
          </cell>
        </row>
        <row r="371">
          <cell r="A371" t="str">
            <v>08200  WOOD &amp; PLASTIC DOORS</v>
          </cell>
        </row>
        <row r="372">
          <cell r="A372" t="str">
            <v>08210  WOOD DOORS</v>
          </cell>
        </row>
        <row r="373">
          <cell r="A373" t="str">
            <v>08220  PLASTIC DOORS</v>
          </cell>
        </row>
        <row r="374">
          <cell r="A374" t="str">
            <v>08250  DOOR OPENING ASSEMBLIES</v>
          </cell>
        </row>
        <row r="375">
          <cell r="A375" t="str">
            <v>08255  PACKAGED STEEL DOOR ASSEMBLIES</v>
          </cell>
        </row>
        <row r="376">
          <cell r="A376" t="str">
            <v>08260  PACKAGED WOOD DOOR ASSEMBLIES</v>
          </cell>
        </row>
        <row r="377">
          <cell r="A377" t="str">
            <v>08265  PACKAGED PLASTIC DOOR ASSEMBLIES</v>
          </cell>
        </row>
        <row r="378">
          <cell r="A378" t="str">
            <v>08300  SPECIAL DOORS</v>
          </cell>
        </row>
        <row r="379">
          <cell r="A379" t="str">
            <v>08305  ACCESS DOORS</v>
          </cell>
        </row>
        <row r="380">
          <cell r="A380" t="str">
            <v>08310  SLIDING DOORS &amp; GRILLES</v>
          </cell>
        </row>
        <row r="381">
          <cell r="A381" t="str">
            <v>08315  PRESSURE RESISTANT DOORS</v>
          </cell>
        </row>
        <row r="382">
          <cell r="A382" t="str">
            <v>08320  SECURITY DOORS</v>
          </cell>
        </row>
        <row r="383">
          <cell r="A383" t="str">
            <v>08325  COLD STORAGE DOORS</v>
          </cell>
        </row>
        <row r="384">
          <cell r="A384" t="str">
            <v>08330  COILING DOORS &amp; GRILLES</v>
          </cell>
        </row>
        <row r="385">
          <cell r="A385" t="str">
            <v>08350  FOLDING DOORS &amp; GRILLES</v>
          </cell>
        </row>
        <row r="386">
          <cell r="A386" t="str">
            <v>08355  CHAIN CLOSURES</v>
          </cell>
        </row>
        <row r="387">
          <cell r="A387" t="str">
            <v>08360  SECTIONAL OVERHEAD DOORS</v>
          </cell>
        </row>
        <row r="388">
          <cell r="A388" t="str">
            <v>08365  VERTICAL LIFT DOORS</v>
          </cell>
        </row>
        <row r="389">
          <cell r="A389" t="str">
            <v>08370  INDUSTRIAL DOORS</v>
          </cell>
        </row>
        <row r="390">
          <cell r="A390" t="str">
            <v>08375  HANGAR DOORS</v>
          </cell>
        </row>
        <row r="391">
          <cell r="A391" t="str">
            <v>08380  TRAFFIC DOORS</v>
          </cell>
        </row>
        <row r="392">
          <cell r="A392" t="str">
            <v>08385  SOUND CONTROL DOORS</v>
          </cell>
        </row>
        <row r="393">
          <cell r="A393" t="str">
            <v>08390  STORM DOORS</v>
          </cell>
        </row>
        <row r="394">
          <cell r="A394" t="str">
            <v>08395  SCREEN DOORS</v>
          </cell>
        </row>
        <row r="395">
          <cell r="A395" t="str">
            <v>08400  ENTRANCES &amp; STOREFRONTS</v>
          </cell>
        </row>
        <row r="396">
          <cell r="A396" t="str">
            <v>08410  ALUMINUM ENTRANCES &amp; STOREFRONTS</v>
          </cell>
        </row>
        <row r="397">
          <cell r="A397" t="str">
            <v>08420  STEEL ENTRANCES &amp; STOREFRONTS</v>
          </cell>
        </row>
        <row r="398">
          <cell r="A398" t="str">
            <v>08430  STAINLESS STEEL ENTRANCES &amp; STOREFRONTS</v>
          </cell>
        </row>
        <row r="399">
          <cell r="A399" t="str">
            <v>08440  BRONZE ENTRANCES &amp; STOREFRONTS</v>
          </cell>
        </row>
        <row r="400">
          <cell r="A400" t="str">
            <v>08450  ALL GLASS ENTRANCES</v>
          </cell>
        </row>
        <row r="401">
          <cell r="A401" t="str">
            <v>08460  AUTOMATIC ENTRANCE DOORS</v>
          </cell>
        </row>
        <row r="402">
          <cell r="A402" t="str">
            <v>08470  REVOLVING ENTRANCE DOORS</v>
          </cell>
        </row>
        <row r="403">
          <cell r="A403" t="str">
            <v>08480  BALANCE ENTRANCE DOORS</v>
          </cell>
        </row>
        <row r="404">
          <cell r="A404" t="str">
            <v>08490  SLIDING STOREFRONTS</v>
          </cell>
        </row>
        <row r="405">
          <cell r="A405" t="str">
            <v>08500  METAL WINDOWS</v>
          </cell>
        </row>
        <row r="406">
          <cell r="A406" t="str">
            <v>08510  STEEL WINDOWS</v>
          </cell>
        </row>
        <row r="407">
          <cell r="A407" t="str">
            <v>08520  ALUMINUM WINDOWS</v>
          </cell>
        </row>
        <row r="408">
          <cell r="A408" t="str">
            <v>08530  STAINLESS STEEL WINDOWS</v>
          </cell>
        </row>
        <row r="409">
          <cell r="A409" t="str">
            <v>08540  BRONZE WINDOWS</v>
          </cell>
        </row>
        <row r="410">
          <cell r="A410" t="str">
            <v>08600  WOOD &amp; PLASTIC WINDOWS</v>
          </cell>
        </row>
        <row r="411">
          <cell r="A411" t="str">
            <v>08610  WOOD WINDOWS</v>
          </cell>
        </row>
        <row r="412">
          <cell r="A412" t="str">
            <v>08630  PLASTIC WINDOWS</v>
          </cell>
        </row>
        <row r="413">
          <cell r="A413" t="str">
            <v>08650  SPECIAL WINDOWS</v>
          </cell>
        </row>
        <row r="414">
          <cell r="A414" t="str">
            <v>08655  ROOF WINDOWS</v>
          </cell>
        </row>
        <row r="415">
          <cell r="A415" t="str">
            <v>08660  SECURITY WINDOWS &amp; SCREENS</v>
          </cell>
        </row>
        <row r="416">
          <cell r="A416" t="str">
            <v>08665  PASS WINDOWS</v>
          </cell>
        </row>
        <row r="417">
          <cell r="A417" t="str">
            <v>08670  STORM WINDOWS</v>
          </cell>
        </row>
        <row r="418">
          <cell r="A418" t="str">
            <v>08700  HARDWARE</v>
          </cell>
        </row>
        <row r="419">
          <cell r="A419" t="str">
            <v>08710  DOOR HARDWARE</v>
          </cell>
        </row>
        <row r="420">
          <cell r="A420" t="str">
            <v>08740  ELECTRO-MECHANICAL HARDWARE</v>
          </cell>
        </row>
        <row r="421">
          <cell r="A421" t="str">
            <v>08760  WINDOW HARDWARE</v>
          </cell>
        </row>
        <row r="422">
          <cell r="A422" t="str">
            <v>08770  DOOR &amp; WINDOW ACCESSORIES</v>
          </cell>
        </row>
        <row r="423">
          <cell r="A423" t="str">
            <v>08800  GLAZING</v>
          </cell>
        </row>
        <row r="424">
          <cell r="A424" t="str">
            <v>08810  GLASS</v>
          </cell>
        </row>
        <row r="425">
          <cell r="A425" t="str">
            <v>08840  PLASTIC GLAZING</v>
          </cell>
        </row>
        <row r="426">
          <cell r="A426" t="str">
            <v>08850  GLAZING ACCESSORIES</v>
          </cell>
        </row>
        <row r="427">
          <cell r="A427" t="str">
            <v>08900  GLAZED CURTAIN WALLS</v>
          </cell>
        </row>
        <row r="428">
          <cell r="A428" t="str">
            <v>08910  GLAZED STEEL CURTAIN WALLS</v>
          </cell>
        </row>
        <row r="429">
          <cell r="A429" t="str">
            <v>08920  GLAZED ALUMINUM CURTAIN WALLS</v>
          </cell>
        </row>
        <row r="430">
          <cell r="A430" t="str">
            <v>08930  GLAZED STAINLESS STEEL CURTAIN WALLS</v>
          </cell>
        </row>
        <row r="431">
          <cell r="A431" t="str">
            <v>08940  GLAZED BRONZE CURTAIN WALLS</v>
          </cell>
        </row>
        <row r="432">
          <cell r="A432" t="str">
            <v>08950  TRANSLUCENT WALL &amp; SKYLIGHT SYSTEMS</v>
          </cell>
        </row>
        <row r="433">
          <cell r="A433" t="str">
            <v>08960  SLOPED GLAZING SYSTEMS</v>
          </cell>
        </row>
        <row r="434">
          <cell r="A434" t="str">
            <v>08970  STRUCTURAL GLASS CURTAIN WALLS</v>
          </cell>
        </row>
        <row r="436">
          <cell r="A436" t="str">
            <v>DIVISION 9 - FINISHES</v>
          </cell>
        </row>
        <row r="437">
          <cell r="A437" t="str">
            <v>09100  METAL SUPPORT SYSTEMS</v>
          </cell>
        </row>
        <row r="438">
          <cell r="A438" t="str">
            <v>09110  NON-LOAD BEARING WALL FRAMING SYSTEMS</v>
          </cell>
        </row>
        <row r="439">
          <cell r="A439" t="str">
            <v>09120  CEILING SUSPENSION SYSTEMS</v>
          </cell>
        </row>
        <row r="440">
          <cell r="A440" t="str">
            <v>09130  ACOUSTICAL SUSPENSION SYSTEMS</v>
          </cell>
        </row>
        <row r="441">
          <cell r="A441" t="str">
            <v>09200  LATH &amp; PLASTER</v>
          </cell>
        </row>
        <row r="442">
          <cell r="A442" t="str">
            <v>09205  FURRING &amp; LATHING</v>
          </cell>
        </row>
        <row r="443">
          <cell r="A443" t="str">
            <v>09210  GYPSUM PLASTER</v>
          </cell>
        </row>
        <row r="444">
          <cell r="A444" t="str">
            <v>09215  VENEER PLASTER</v>
          </cell>
        </row>
        <row r="445">
          <cell r="A445" t="str">
            <v>09220  PORTLAND CEMENT PLASTER</v>
          </cell>
        </row>
        <row r="446">
          <cell r="A446" t="str">
            <v>09225  ADOBE FINISH</v>
          </cell>
        </row>
        <row r="447">
          <cell r="A447" t="str">
            <v>09230  PLASTER FABRICATIONS</v>
          </cell>
        </row>
        <row r="448">
          <cell r="A448" t="str">
            <v>09250  GYPSUM BOARD</v>
          </cell>
        </row>
        <row r="449">
          <cell r="A449" t="str">
            <v>09260  GYPSUM BOARD SYSTEMS</v>
          </cell>
        </row>
        <row r="450">
          <cell r="A450" t="str">
            <v>09270  GYPSUM BOARD ACCESSORIES</v>
          </cell>
        </row>
        <row r="451">
          <cell r="A451" t="str">
            <v>09300  TILE</v>
          </cell>
        </row>
        <row r="452">
          <cell r="A452" t="str">
            <v>09310  CERAMIC TILE</v>
          </cell>
        </row>
        <row r="453">
          <cell r="A453" t="str">
            <v>09320  THIN BRICK TILE</v>
          </cell>
        </row>
        <row r="454">
          <cell r="A454" t="str">
            <v>09330  QUARRY TILE</v>
          </cell>
        </row>
        <row r="455">
          <cell r="A455" t="str">
            <v>09340  PAVER TILE</v>
          </cell>
        </row>
        <row r="456">
          <cell r="A456" t="str">
            <v>09350  GLASS MOSAICS</v>
          </cell>
        </row>
        <row r="457">
          <cell r="A457" t="str">
            <v>09360  PLASTIC TILE</v>
          </cell>
        </row>
        <row r="458">
          <cell r="A458" t="str">
            <v>09370  METAL TILE</v>
          </cell>
        </row>
        <row r="459">
          <cell r="A459" t="str">
            <v>09380  CUT NATURAL STONE TILE</v>
          </cell>
        </row>
        <row r="460">
          <cell r="A460" t="str">
            <v>09400  TERRAZZO</v>
          </cell>
        </row>
        <row r="461">
          <cell r="A461" t="str">
            <v>09410  PORTLAND CEMENT TERRAZZO</v>
          </cell>
        </row>
        <row r="462">
          <cell r="A462" t="str">
            <v>09420  PRECAST TERRAZZO</v>
          </cell>
        </row>
        <row r="463">
          <cell r="A463" t="str">
            <v>09430  CONDUCTIVE TERRAZZO</v>
          </cell>
        </row>
        <row r="464">
          <cell r="A464" t="str">
            <v>09440  PLASTIC MATRIX TERRAZZO</v>
          </cell>
        </row>
        <row r="465">
          <cell r="A465" t="str">
            <v>09450  STONE FACING</v>
          </cell>
        </row>
        <row r="466">
          <cell r="A466" t="str">
            <v>09500  ACOUSTICAL TREATMENT</v>
          </cell>
        </row>
        <row r="467">
          <cell r="A467" t="str">
            <v>09510  ACOUSTICAL CEILINGS</v>
          </cell>
        </row>
        <row r="468">
          <cell r="A468" t="str">
            <v>09520  ACOUSTICAL WALL TREATMENT</v>
          </cell>
        </row>
        <row r="469">
          <cell r="A469" t="str">
            <v>09525  ACOUSTICAL SPACE UNITS</v>
          </cell>
        </row>
        <row r="470">
          <cell r="A470" t="str">
            <v>09530  ACOUSTICAL INSULATION &amp; BARRIERS</v>
          </cell>
        </row>
        <row r="471">
          <cell r="A471" t="str">
            <v>09540  SPECIAL SURFACES</v>
          </cell>
        </row>
        <row r="472">
          <cell r="A472" t="str">
            <v>09545  SPECIAL CEILING SURFACES</v>
          </cell>
        </row>
        <row r="473">
          <cell r="A473" t="str">
            <v>09550  WOOD FLOORING</v>
          </cell>
        </row>
        <row r="474">
          <cell r="A474" t="str">
            <v>09560  WOOD STRIP FLOORING</v>
          </cell>
        </row>
        <row r="475">
          <cell r="A475" t="str">
            <v>09565  WOOD BLOCK FLOORING</v>
          </cell>
        </row>
        <row r="476">
          <cell r="A476" t="str">
            <v>09570  WOOD PARQUET FLOORING</v>
          </cell>
        </row>
        <row r="477">
          <cell r="A477" t="str">
            <v>09580  WOOD COMPOSITION FLOORING</v>
          </cell>
        </row>
        <row r="478">
          <cell r="A478" t="str">
            <v>09590  RESILIENT WOOD FLOORING SYSTEMS</v>
          </cell>
        </row>
        <row r="479">
          <cell r="A479" t="str">
            <v>09600  STONE FLOORING</v>
          </cell>
        </row>
        <row r="480">
          <cell r="A480" t="str">
            <v>09610  FLAGSTONE FLOORING</v>
          </cell>
        </row>
        <row r="481">
          <cell r="A481" t="str">
            <v>09615  MARBLE FLOORING</v>
          </cell>
        </row>
        <row r="482">
          <cell r="A482" t="str">
            <v>09620  GRANITE FLOORING</v>
          </cell>
        </row>
        <row r="483">
          <cell r="A483" t="str">
            <v>09625  SLATE FLOORING</v>
          </cell>
        </row>
        <row r="484">
          <cell r="A484" t="str">
            <v>09630  UNIT MASONRY FLOORING</v>
          </cell>
        </row>
        <row r="485">
          <cell r="A485" t="str">
            <v>09635  BRICK FLOORING</v>
          </cell>
        </row>
        <row r="486">
          <cell r="A486" t="str">
            <v>09640  PRESSED CONCRETE UNIT FLOORING</v>
          </cell>
        </row>
        <row r="487">
          <cell r="A487" t="str">
            <v>09650  RESILIENT FLOORING</v>
          </cell>
        </row>
        <row r="488">
          <cell r="A488" t="str">
            <v>09660  RESILIENT TILE FLOORING</v>
          </cell>
        </row>
        <row r="489">
          <cell r="A489" t="str">
            <v>09665  RESILIENT SHEET FLOORING</v>
          </cell>
        </row>
        <row r="490">
          <cell r="A490" t="str">
            <v>09670  FLUID-APPLIED RESILIENT FLOORING</v>
          </cell>
        </row>
        <row r="491">
          <cell r="A491" t="str">
            <v>09675  STATIC CONTROL RESILIENT FLOORING</v>
          </cell>
        </row>
        <row r="492">
          <cell r="A492" t="str">
            <v>09678  RESILIENT BASE &amp; ACCESSORIES</v>
          </cell>
        </row>
        <row r="493">
          <cell r="A493" t="str">
            <v>09680  CARPET</v>
          </cell>
        </row>
        <row r="494">
          <cell r="A494" t="str">
            <v>09682  CARPET CUSHION</v>
          </cell>
        </row>
        <row r="495">
          <cell r="A495" t="str">
            <v>09685  SHEET CARPET</v>
          </cell>
        </row>
        <row r="496">
          <cell r="A496" t="str">
            <v>09690  CARPET TILE</v>
          </cell>
        </row>
        <row r="497">
          <cell r="A497" t="str">
            <v>09695  WALL CARPET</v>
          </cell>
        </row>
        <row r="498">
          <cell r="A498" t="str">
            <v>09698  INDOOR / OUTDOOR CARPET</v>
          </cell>
        </row>
        <row r="499">
          <cell r="A499" t="str">
            <v>09700  SPECIAL FLOORING</v>
          </cell>
        </row>
        <row r="500">
          <cell r="A500" t="str">
            <v>09705  RESINOUS FLOORING</v>
          </cell>
        </row>
        <row r="501">
          <cell r="A501" t="str">
            <v>09710  MAGNESIUM OXYCHLORIDE FLOORING</v>
          </cell>
        </row>
        <row r="502">
          <cell r="A502" t="str">
            <v>09720  EPOXY-MARBLE CHIP FLOORING</v>
          </cell>
        </row>
        <row r="503">
          <cell r="A503" t="str">
            <v>09725  SEAMLESS QUARTZ FLOORING</v>
          </cell>
        </row>
        <row r="504">
          <cell r="A504" t="str">
            <v>09730  ELASTOMERIC LIQUID FLOORING</v>
          </cell>
        </row>
        <row r="505">
          <cell r="A505" t="str">
            <v>09750  MASTIC FILLS</v>
          </cell>
        </row>
        <row r="506">
          <cell r="A506" t="str">
            <v>09755  PLASTIC LAMINATE FLOORING</v>
          </cell>
        </row>
        <row r="507">
          <cell r="A507" t="str">
            <v>09760  ASPHALT PLANK FLOORING</v>
          </cell>
        </row>
        <row r="508">
          <cell r="A508" t="str">
            <v>09780  FLOOR TREATMENT</v>
          </cell>
        </row>
        <row r="509">
          <cell r="A509" t="str">
            <v>09785  METALLIC-TYPE STATIC</v>
          </cell>
        </row>
        <row r="510">
          <cell r="A510" t="str">
            <v>09790  SLIP RESISTANT FINISHES</v>
          </cell>
        </row>
        <row r="511">
          <cell r="A511" t="str">
            <v>09800  SPECIAL COATINGS</v>
          </cell>
        </row>
        <row r="512">
          <cell r="A512" t="str">
            <v>09810  ABRASION RESISTANT COATINGS</v>
          </cell>
        </row>
        <row r="513">
          <cell r="A513" t="str">
            <v>09815  HIGH BUILD GLAZED COATINGS</v>
          </cell>
        </row>
        <row r="514">
          <cell r="A514" t="str">
            <v>09820  CEMENTITIOUS COATINGS</v>
          </cell>
        </row>
        <row r="515">
          <cell r="A515" t="str">
            <v>09830  ELASTOMERIC COATINGS</v>
          </cell>
        </row>
        <row r="516">
          <cell r="A516" t="str">
            <v>09835  TEXTURED PLASTIC COATINGS</v>
          </cell>
        </row>
        <row r="517">
          <cell r="A517" t="str">
            <v>09840  FIRE RESISTANT PAINTS</v>
          </cell>
        </row>
        <row r="518">
          <cell r="A518" t="str">
            <v>09845  INTUMESCENT PAINTS</v>
          </cell>
        </row>
        <row r="519">
          <cell r="A519" t="str">
            <v>09850  CHEMICAL RESISTANT COATINGS</v>
          </cell>
        </row>
        <row r="520">
          <cell r="A520" t="str">
            <v>09860  GRAFFITI RESISTANT COATINGS</v>
          </cell>
        </row>
        <row r="521">
          <cell r="A521" t="str">
            <v>09870  COATING SYSTEMS FOR STEEL</v>
          </cell>
        </row>
        <row r="522">
          <cell r="A522" t="str">
            <v>09880  PROTECTIVE COATINGS FOR CONCRETE</v>
          </cell>
        </row>
        <row r="523">
          <cell r="A523" t="str">
            <v>09900  PAINTING</v>
          </cell>
        </row>
        <row r="524">
          <cell r="A524" t="str">
            <v>09910  EXTERIOR PAINTING</v>
          </cell>
        </row>
        <row r="525">
          <cell r="A525" t="str">
            <v>09920  INTERIOR PAINTING</v>
          </cell>
        </row>
        <row r="526">
          <cell r="A526" t="str">
            <v>09930  TRANSPARENT FINISHES</v>
          </cell>
        </row>
        <row r="527">
          <cell r="A527" t="str">
            <v>09950  WALL COVERINGS</v>
          </cell>
        </row>
        <row r="529">
          <cell r="A529" t="str">
            <v>DIVISION 10 - SPECIALTIES</v>
          </cell>
        </row>
        <row r="530">
          <cell r="A530" t="str">
            <v>10100  CHALKBOARDS &amp; TACKBOARDS</v>
          </cell>
        </row>
        <row r="531">
          <cell r="A531" t="str">
            <v>10110  CHALKBOARDS</v>
          </cell>
        </row>
        <row r="532">
          <cell r="A532" t="str">
            <v>10115  MARKERBOARDS</v>
          </cell>
        </row>
        <row r="533">
          <cell r="A533" t="str">
            <v>10120  TACKBOARDS</v>
          </cell>
        </row>
        <row r="534">
          <cell r="A534" t="str">
            <v>10130  OPERABLE BOARD UNITS</v>
          </cell>
        </row>
        <row r="535">
          <cell r="A535" t="str">
            <v>10140  DISPLAY TRACK SYSTEM</v>
          </cell>
        </row>
        <row r="536">
          <cell r="A536" t="str">
            <v>10145  VISUAL AID BOARD UNITS</v>
          </cell>
        </row>
        <row r="537">
          <cell r="A537" t="str">
            <v>10150  COMPARTMENTS &amp; CUBICLES</v>
          </cell>
        </row>
        <row r="538">
          <cell r="A538" t="str">
            <v>10160  METAL TOILET COMPARTMENTS</v>
          </cell>
        </row>
        <row r="539">
          <cell r="A539" t="str">
            <v>10165  PLASTIC LAMINATE TOILET COMPARTMENTS</v>
          </cell>
        </row>
        <row r="540">
          <cell r="A540" t="str">
            <v>10170  PLASTIC TOILET COMPARTMENTS</v>
          </cell>
        </row>
        <row r="541">
          <cell r="A541" t="str">
            <v>10175  PARTICLEBOARD TOILET COMPARTMENTS</v>
          </cell>
        </row>
        <row r="542">
          <cell r="A542" t="str">
            <v>10180  STONE TOILET COMPARTMENTS</v>
          </cell>
        </row>
        <row r="543">
          <cell r="A543" t="str">
            <v>10185  SHOWER &amp; DRESSING COMPARTMENTS</v>
          </cell>
        </row>
        <row r="544">
          <cell r="A544" t="str">
            <v>10190  CUBICLES</v>
          </cell>
        </row>
        <row r="545">
          <cell r="A545" t="str">
            <v>10200  LOUVERS &amp; VENTS</v>
          </cell>
        </row>
        <row r="546">
          <cell r="A546" t="str">
            <v>10210  METAL WALL LOUVERS</v>
          </cell>
        </row>
        <row r="547">
          <cell r="A547" t="str">
            <v>10220  LOUVERED EQUIPMENT ENCLOSURES</v>
          </cell>
        </row>
        <row r="548">
          <cell r="A548" t="str">
            <v>10225  METAL DOOR LOUVERS</v>
          </cell>
        </row>
        <row r="549">
          <cell r="A549" t="str">
            <v>10230  METAL VENTS</v>
          </cell>
        </row>
        <row r="550">
          <cell r="A550" t="str">
            <v>10240  GRILLES &amp; SCREENS</v>
          </cell>
        </row>
        <row r="551">
          <cell r="A551" t="str">
            <v>10250  SERVICE WALL SYSTEMS</v>
          </cell>
        </row>
        <row r="552">
          <cell r="A552" t="str">
            <v>10260  WALL &amp; CORNER GUARDS</v>
          </cell>
        </row>
        <row r="553">
          <cell r="A553" t="str">
            <v>10270  ACCESS FLOORING</v>
          </cell>
        </row>
        <row r="554">
          <cell r="A554" t="str">
            <v>10272  RIGID GRID ACCESS FLOOR SYSTEMS</v>
          </cell>
        </row>
        <row r="555">
          <cell r="A555" t="str">
            <v>10274  SNAP-ON STRINGER ACCESS FLOOR SYSTEMS</v>
          </cell>
        </row>
        <row r="556">
          <cell r="A556" t="str">
            <v>10276  STRINGERLESS ACCESS FLOOR SYSTEMS</v>
          </cell>
        </row>
        <row r="557">
          <cell r="A557" t="str">
            <v>10290  PEST CONTROL</v>
          </cell>
        </row>
        <row r="558">
          <cell r="A558" t="str">
            <v>10292  RODENT CONTROL</v>
          </cell>
        </row>
        <row r="559">
          <cell r="A559" t="str">
            <v>10294  INSECT CONTROL</v>
          </cell>
        </row>
        <row r="560">
          <cell r="A560" t="str">
            <v>10296  BIRD CONTROL</v>
          </cell>
        </row>
        <row r="561">
          <cell r="A561" t="str">
            <v>10300  FIREPLACES &amp; STOVES</v>
          </cell>
        </row>
        <row r="562">
          <cell r="A562" t="str">
            <v>10305  MANUFACTURED FIREPLACES</v>
          </cell>
        </row>
        <row r="563">
          <cell r="A563" t="str">
            <v>10310  FIREPLACE SPECIALTIES &amp; ACCESSORIES</v>
          </cell>
        </row>
        <row r="564">
          <cell r="A564" t="str">
            <v>10320  STOVES</v>
          </cell>
        </row>
        <row r="565">
          <cell r="A565" t="str">
            <v>10340  MANUFACTURED EXTERIOR SPECIALTIES</v>
          </cell>
        </row>
        <row r="566">
          <cell r="A566" t="str">
            <v>10342  STEEPLES</v>
          </cell>
        </row>
        <row r="567">
          <cell r="A567" t="str">
            <v>10344  SPIRES</v>
          </cell>
        </row>
        <row r="568">
          <cell r="A568" t="str">
            <v>10346  COPULAS</v>
          </cell>
        </row>
        <row r="569">
          <cell r="A569" t="str">
            <v>10348  WEATHER VANES</v>
          </cell>
        </row>
        <row r="570">
          <cell r="A570" t="str">
            <v>10350  FLAGPOLES</v>
          </cell>
        </row>
        <row r="571">
          <cell r="A571" t="str">
            <v>10352  GROUND SET FLAGPOLES</v>
          </cell>
        </row>
        <row r="572">
          <cell r="A572" t="str">
            <v>10354  WALL MOUNTED FLAGPOLES</v>
          </cell>
        </row>
        <row r="573">
          <cell r="A573" t="str">
            <v>10356  AUTOMATIC FLAGPOLES</v>
          </cell>
        </row>
        <row r="574">
          <cell r="A574" t="str">
            <v>10358  NAUTICAL FLAGPOLES</v>
          </cell>
        </row>
        <row r="575">
          <cell r="A575" t="str">
            <v>10400  IDENTIFYING DEVICES</v>
          </cell>
        </row>
        <row r="576">
          <cell r="A576" t="str">
            <v>10410  DIRECTORIES</v>
          </cell>
        </row>
        <row r="577">
          <cell r="A577" t="str">
            <v>10415  BULLETIN BOARDS</v>
          </cell>
        </row>
        <row r="578">
          <cell r="A578" t="str">
            <v>10420  PLAQUES</v>
          </cell>
        </row>
        <row r="579">
          <cell r="A579" t="str">
            <v>10430  EXTERIOR SIGNS</v>
          </cell>
        </row>
        <row r="580">
          <cell r="A580" t="str">
            <v>10440  INTERIOR SIGNS</v>
          </cell>
        </row>
        <row r="581">
          <cell r="A581" t="str">
            <v>10450  PEDESTRIAN CONTROL DEVICES</v>
          </cell>
        </row>
        <row r="582">
          <cell r="A582" t="str">
            <v>10452  PORTABLE POSTS &amp; RAILINGS</v>
          </cell>
        </row>
        <row r="583">
          <cell r="A583" t="str">
            <v>10454  ROTARY GATES</v>
          </cell>
        </row>
        <row r="584">
          <cell r="A584" t="str">
            <v>10456  TURNSTILES</v>
          </cell>
        </row>
        <row r="585">
          <cell r="A585" t="str">
            <v>10458  DETECTION SPECIALTIES</v>
          </cell>
        </row>
        <row r="586">
          <cell r="A586" t="str">
            <v>10500  LOCKERS</v>
          </cell>
        </row>
        <row r="587">
          <cell r="A587" t="str">
            <v>10505  METAL LOCKERS</v>
          </cell>
        </row>
        <row r="588">
          <cell r="A588" t="str">
            <v>10510  WOOD LOCKERS</v>
          </cell>
        </row>
        <row r="589">
          <cell r="A589" t="str">
            <v>10515  COIN-OPERATED LOCKERS</v>
          </cell>
        </row>
        <row r="590">
          <cell r="A590" t="str">
            <v>10518  GLASS LOCKERS</v>
          </cell>
        </row>
        <row r="591">
          <cell r="A591" t="str">
            <v>10520  FIRE PROTECTION SPECIALTIES</v>
          </cell>
        </row>
        <row r="592">
          <cell r="A592" t="str">
            <v>10522  FIRE EXTINGUISHERS, CABINETS &amp; ACCESSORIES</v>
          </cell>
        </row>
        <row r="593">
          <cell r="A593" t="str">
            <v>10526  FIRE BLANKETS &amp; CABINETS</v>
          </cell>
        </row>
        <row r="594">
          <cell r="A594" t="str">
            <v>10528  WHEELED FIRE EXTINGUISHER UNITS</v>
          </cell>
        </row>
        <row r="595">
          <cell r="A595" t="str">
            <v>10530  PROTECTIVE COVERS</v>
          </cell>
        </row>
        <row r="596">
          <cell r="A596" t="str">
            <v>10532  WALKWAY COVERS</v>
          </cell>
        </row>
        <row r="597">
          <cell r="A597" t="str">
            <v>10534  CAR SHELTERS</v>
          </cell>
        </row>
        <row r="598">
          <cell r="A598" t="str">
            <v>10536  AWNINGS</v>
          </cell>
        </row>
        <row r="599">
          <cell r="A599" t="str">
            <v>10538  CANOPIES</v>
          </cell>
        </row>
        <row r="600">
          <cell r="A600" t="str">
            <v>10550  POSTAL SPECIALTIES</v>
          </cell>
        </row>
        <row r="601">
          <cell r="A601" t="str">
            <v>10551  MAIL CHUTES</v>
          </cell>
        </row>
        <row r="602">
          <cell r="A602" t="str">
            <v>10552  MAIL BOXES</v>
          </cell>
        </row>
        <row r="603">
          <cell r="A603" t="str">
            <v>10554  COLLECTION BOXES</v>
          </cell>
        </row>
        <row r="604">
          <cell r="A604" t="str">
            <v>10556  CENTRAL MAIL DELIVERY BOXES</v>
          </cell>
        </row>
        <row r="605">
          <cell r="A605" t="str">
            <v>10600  PARTITIONS</v>
          </cell>
        </row>
        <row r="606">
          <cell r="A606" t="str">
            <v>10605  WIRE MESH PARTITIONS</v>
          </cell>
        </row>
        <row r="607">
          <cell r="A607" t="str">
            <v>10610  FOLDING GATES</v>
          </cell>
        </row>
        <row r="608">
          <cell r="A608" t="str">
            <v>10615  DEMOUNTABLE PARTITIONS</v>
          </cell>
        </row>
        <row r="609">
          <cell r="A609" t="str">
            <v>10630  PORTABLE PARTITIONS, SCREENS &amp; PANELS</v>
          </cell>
        </row>
        <row r="610">
          <cell r="A610" t="str">
            <v>10650  OPERABLE PARTITIONS</v>
          </cell>
        </row>
        <row r="611">
          <cell r="A611" t="str">
            <v>10652  FOLDING PANEL PARTITIONS</v>
          </cell>
        </row>
        <row r="612">
          <cell r="A612" t="str">
            <v>10655  ACCORDION FOLDING PARTITIONS</v>
          </cell>
        </row>
        <row r="613">
          <cell r="A613" t="str">
            <v>10660  SLIDING PARTITIONS</v>
          </cell>
        </row>
        <row r="614">
          <cell r="A614" t="str">
            <v>10665  COILING PARTITIONS</v>
          </cell>
        </row>
        <row r="615">
          <cell r="A615" t="str">
            <v>10670  STORAGE SHELVING</v>
          </cell>
        </row>
        <row r="616">
          <cell r="A616" t="str">
            <v>10675  METAL STORAGE SHELVING</v>
          </cell>
        </row>
        <row r="617">
          <cell r="A617" t="str">
            <v>10680  STORAGE &amp; SHELVING SYSTEMS</v>
          </cell>
        </row>
        <row r="618">
          <cell r="A618" t="str">
            <v>10683  MOBILE STORAGE SYSTEMS</v>
          </cell>
        </row>
        <row r="619">
          <cell r="A619" t="str">
            <v>10685  WIRE SHELVING</v>
          </cell>
        </row>
        <row r="620">
          <cell r="A620" t="str">
            <v>10688  PREFABRICATED WOOD STORAGE SHELVING</v>
          </cell>
        </row>
        <row r="621">
          <cell r="A621" t="str">
            <v>10700  EXTERIOR PROTECTION DEVICES FOR OPENINGS</v>
          </cell>
        </row>
        <row r="622">
          <cell r="A622" t="str">
            <v>10705  EXTERIOR SUN CONTROL DEVICES</v>
          </cell>
        </row>
        <row r="623">
          <cell r="A623" t="str">
            <v>10710  EXTERIOR SHUTTERS</v>
          </cell>
        </row>
        <row r="624">
          <cell r="A624" t="str">
            <v>10715  STORM PANELS</v>
          </cell>
        </row>
        <row r="625">
          <cell r="A625" t="str">
            <v>10750  TELEPHONE SPECIALTIES</v>
          </cell>
        </row>
        <row r="626">
          <cell r="A626" t="str">
            <v>10755  TELEPHONE ENCLOSURES</v>
          </cell>
        </row>
        <row r="627">
          <cell r="A627" t="str">
            <v>10760  TELEPHONE DIRECTORY UNITS</v>
          </cell>
        </row>
        <row r="628">
          <cell r="A628" t="str">
            <v>10765  TELEPHONE SHELVES</v>
          </cell>
        </row>
        <row r="629">
          <cell r="A629" t="str">
            <v>10800  TOILET &amp; BATH ACCESSORIES</v>
          </cell>
        </row>
        <row r="630">
          <cell r="A630" t="str">
            <v>10810  TOILET ACCESSORIES</v>
          </cell>
        </row>
        <row r="631">
          <cell r="A631" t="str">
            <v>10820  BATH ACCESSORIES</v>
          </cell>
        </row>
        <row r="632">
          <cell r="A632" t="str">
            <v>10880  SCALES</v>
          </cell>
        </row>
        <row r="633">
          <cell r="A633" t="str">
            <v>10900  WARDROBE &amp; CLOSET SPECIALTIES</v>
          </cell>
        </row>
        <row r="635">
          <cell r="A635" t="str">
            <v>DIVISION 11 - EQUIPMENT</v>
          </cell>
        </row>
        <row r="636">
          <cell r="A636" t="str">
            <v>11010  MAINTENANCE EQUIPMENT</v>
          </cell>
        </row>
        <row r="637">
          <cell r="A637" t="str">
            <v>11012  VACUUM CLEANING SYSTEMS</v>
          </cell>
        </row>
        <row r="638">
          <cell r="A638" t="str">
            <v>11014  WINDOW WASHING SYSTEMS</v>
          </cell>
        </row>
        <row r="639">
          <cell r="A639" t="str">
            <v>11016  FLOOR &amp; WALL CLEANING EQUIPMENT</v>
          </cell>
        </row>
        <row r="640">
          <cell r="A640" t="str">
            <v>11018  HOUSEKEEPING CARTS</v>
          </cell>
        </row>
        <row r="641">
          <cell r="A641" t="str">
            <v>11020  SECURITY &amp; VAULT EQUIPMENT</v>
          </cell>
        </row>
        <row r="642">
          <cell r="A642" t="str">
            <v>11022  VAULT DOORS &amp; DAY GATES</v>
          </cell>
        </row>
        <row r="643">
          <cell r="A643" t="str">
            <v>11024  SECURITY &amp; EMERGENCY SYSTEMS</v>
          </cell>
        </row>
        <row r="644">
          <cell r="A644" t="str">
            <v>11026  SAFES</v>
          </cell>
        </row>
        <row r="645">
          <cell r="A645" t="str">
            <v>11028  SAFE DEPOSIT BOXES</v>
          </cell>
        </row>
        <row r="646">
          <cell r="A646" t="str">
            <v>11030  TELLER &amp; SERVICE EQUIPMENT</v>
          </cell>
        </row>
        <row r="647">
          <cell r="A647" t="str">
            <v>11032  SERVICE &amp; TELLER WINDOW UNITS</v>
          </cell>
        </row>
        <row r="648">
          <cell r="A648" t="str">
            <v>11034  PACKAGE TRANSFER UNITS</v>
          </cell>
        </row>
        <row r="649">
          <cell r="A649" t="str">
            <v>11036  AUTOMATIC BANKING SYSTEMS</v>
          </cell>
        </row>
        <row r="650">
          <cell r="A650" t="str">
            <v>11038  TELLER EQUIPMENT SYSTEMS</v>
          </cell>
        </row>
        <row r="651">
          <cell r="A651" t="str">
            <v>11040  ECCLESIASTICAL EQUIPMENT</v>
          </cell>
        </row>
        <row r="652">
          <cell r="A652" t="str">
            <v>11042  BAPTISTERIES</v>
          </cell>
        </row>
        <row r="653">
          <cell r="A653" t="str">
            <v>11044  CHANCEL FITTINGS</v>
          </cell>
        </row>
        <row r="654">
          <cell r="A654" t="str">
            <v>11050  LIBRARY EQUIPMENT</v>
          </cell>
        </row>
        <row r="655">
          <cell r="A655" t="str">
            <v>11052  BOOK THEFT PROTECTION EQUIPMENT</v>
          </cell>
        </row>
        <row r="656">
          <cell r="A656" t="str">
            <v>11054  LIBRARY STACK SYSTEMS</v>
          </cell>
        </row>
        <row r="657">
          <cell r="A657" t="str">
            <v>11056  STUDY CARRELS</v>
          </cell>
        </row>
        <row r="658">
          <cell r="A658" t="str">
            <v>11058  BOOK DEPOSITORIES</v>
          </cell>
        </row>
        <row r="659">
          <cell r="A659" t="str">
            <v>11060  THEATRE &amp; STAGE EQUIPMENT</v>
          </cell>
        </row>
        <row r="660">
          <cell r="A660" t="str">
            <v>11062  STAGE CURTAINS</v>
          </cell>
        </row>
        <row r="661">
          <cell r="A661" t="str">
            <v>11064  RIGGING SYSTEMS &amp; CONTROLS</v>
          </cell>
        </row>
        <row r="662">
          <cell r="A662" t="str">
            <v>11066  ACOUSTICAL SHELL SYSTEMS</v>
          </cell>
        </row>
        <row r="663">
          <cell r="A663" t="str">
            <v>11068  FOLDING &amp; PORTABLE STAGES</v>
          </cell>
        </row>
        <row r="664">
          <cell r="A664" t="str">
            <v>11070  INSTRUMENTAL EQUIPMENT</v>
          </cell>
        </row>
        <row r="665">
          <cell r="A665" t="str">
            <v>11072  ORGANS</v>
          </cell>
        </row>
        <row r="666">
          <cell r="A666" t="str">
            <v>11074  CARILLONS</v>
          </cell>
        </row>
        <row r="667">
          <cell r="A667" t="str">
            <v>11076  BELLS</v>
          </cell>
        </row>
        <row r="668">
          <cell r="A668" t="str">
            <v>11080  REGISTRATION EQUIPMENT</v>
          </cell>
        </row>
        <row r="669">
          <cell r="A669" t="str">
            <v>11090  CHECKROOM EQUIPMENT</v>
          </cell>
        </row>
        <row r="670">
          <cell r="A670" t="str">
            <v>11100  MERCANTILE EQUIPMENT</v>
          </cell>
        </row>
        <row r="671">
          <cell r="A671" t="str">
            <v>11102  BARBER &amp; BEAUTY SHOP EQUIPMENT</v>
          </cell>
        </row>
        <row r="672">
          <cell r="A672" t="str">
            <v>11104  CASH REGISTERS &amp; CHECKING EQUIPMENT</v>
          </cell>
        </row>
        <row r="673">
          <cell r="A673" t="str">
            <v>11106  DISPLAY CASES</v>
          </cell>
        </row>
        <row r="674">
          <cell r="A674" t="str">
            <v>11108  FOOD PROCESSING EQUIPMENT</v>
          </cell>
        </row>
        <row r="675">
          <cell r="A675" t="str">
            <v>11110  COMMERCIAL LAUNDRY &amp; DRY CLEANING EQUIPMENT</v>
          </cell>
        </row>
        <row r="676">
          <cell r="A676" t="str">
            <v>11112  WASHERS &amp; EXTRACTORS</v>
          </cell>
        </row>
        <row r="677">
          <cell r="A677" t="str">
            <v>11114  DRY CLEANING EQUIPMENT</v>
          </cell>
        </row>
        <row r="678">
          <cell r="A678" t="str">
            <v>11116  DRYING &amp; CONDITIONING EQUIPMENT</v>
          </cell>
        </row>
        <row r="679">
          <cell r="A679" t="str">
            <v>11118  FINISHING EQUIPMENT</v>
          </cell>
        </row>
        <row r="680">
          <cell r="A680" t="str">
            <v>11120  VENDING EQUIPMENT</v>
          </cell>
        </row>
        <row r="681">
          <cell r="A681" t="str">
            <v>11122  MONEY CHANGING MACHINES</v>
          </cell>
        </row>
        <row r="682">
          <cell r="A682" t="str">
            <v>11124  VENDING MACHINES</v>
          </cell>
        </row>
        <row r="683">
          <cell r="A683" t="str">
            <v>11130  AUDIO-VISUAL EQUIPMENT</v>
          </cell>
        </row>
        <row r="684">
          <cell r="A684" t="str">
            <v>11132  PROJECTION SCREENS</v>
          </cell>
        </row>
        <row r="685">
          <cell r="A685" t="str">
            <v>11134  PROJECTORS</v>
          </cell>
        </row>
        <row r="686">
          <cell r="A686" t="str">
            <v>11136  LEARNING LABORATORIES</v>
          </cell>
        </row>
        <row r="687">
          <cell r="A687" t="str">
            <v>11140  SERVICE STATION EQUIPMENT</v>
          </cell>
        </row>
        <row r="688">
          <cell r="A688" t="str">
            <v>11142  VEHICLE WASHING EQUIPMENT</v>
          </cell>
        </row>
        <row r="689">
          <cell r="A689" t="str">
            <v>11144  FUEL DISPENSING EQUIPMENT</v>
          </cell>
        </row>
        <row r="690">
          <cell r="A690" t="str">
            <v>11146  LUBRICATION EQUIPMENT</v>
          </cell>
        </row>
        <row r="691">
          <cell r="A691" t="str">
            <v>11150  PARKING CONTROL EQUIPMENT</v>
          </cell>
        </row>
        <row r="692">
          <cell r="A692" t="str">
            <v>11152  PARKING GATES</v>
          </cell>
        </row>
        <row r="693">
          <cell r="A693" t="str">
            <v>11154  TICKET DISPENSERS</v>
          </cell>
        </row>
        <row r="694">
          <cell r="A694" t="str">
            <v>11156  KEY &amp; CARD CONTROL UNITS</v>
          </cell>
        </row>
        <row r="695">
          <cell r="A695" t="str">
            <v>11158  COIN MACHINE UNITS</v>
          </cell>
        </row>
        <row r="696">
          <cell r="A696" t="str">
            <v>11160  LOADING DOCK EQUIPMENT</v>
          </cell>
        </row>
        <row r="697">
          <cell r="A697" t="str">
            <v>11161  DOCK LEVELERS</v>
          </cell>
        </row>
        <row r="698">
          <cell r="A698" t="str">
            <v>11162  DOCK LIFTS</v>
          </cell>
        </row>
        <row r="699">
          <cell r="A699" t="str">
            <v>11163  PORTABLE RAMPS, BRIDGES &amp; PLATFORMS</v>
          </cell>
        </row>
        <row r="700">
          <cell r="A700" t="str">
            <v>11164  DOCK SEAL &amp; SHELTERS</v>
          </cell>
        </row>
        <row r="701">
          <cell r="A701" t="str">
            <v>11165  DOCK BUMPERS</v>
          </cell>
        </row>
        <row r="702">
          <cell r="A702" t="str">
            <v>11170  SOLID WASTE HANDLING EQUIPMENT</v>
          </cell>
        </row>
        <row r="703">
          <cell r="A703" t="str">
            <v>11171  PACKAGED INCINERATORS</v>
          </cell>
        </row>
        <row r="704">
          <cell r="A704" t="str">
            <v>11172  WASTE COMPACTORS</v>
          </cell>
        </row>
        <row r="705">
          <cell r="A705" t="str">
            <v>11173  BINS</v>
          </cell>
        </row>
        <row r="706">
          <cell r="A706" t="str">
            <v>11174  PULPING MACHINES &amp; SYSTEMS</v>
          </cell>
        </row>
        <row r="707">
          <cell r="A707" t="str">
            <v>11175  CHUTES &amp; COLLECTORS</v>
          </cell>
        </row>
        <row r="708">
          <cell r="A708" t="str">
            <v>11176  PNEUMATIC WASTE SYSTEMS</v>
          </cell>
        </row>
        <row r="709">
          <cell r="A709" t="str">
            <v>11190  DETENTION EQUIPMENT</v>
          </cell>
        </row>
        <row r="710">
          <cell r="A710" t="str">
            <v>11200  WATER SUPPLY &amp; TREATMENT EQUIPMENT</v>
          </cell>
        </row>
        <row r="711">
          <cell r="A711" t="str">
            <v>11210  PUMPS</v>
          </cell>
        </row>
        <row r="712">
          <cell r="A712" t="str">
            <v>11220  MIXERS &amp; FLOCCULATORS</v>
          </cell>
        </row>
        <row r="713">
          <cell r="A713" t="str">
            <v>11225  CLARIFIERS</v>
          </cell>
        </row>
        <row r="714">
          <cell r="A714" t="str">
            <v>11230  WATER AERATION EQUIPMENT</v>
          </cell>
        </row>
        <row r="715">
          <cell r="A715" t="str">
            <v>11240  CHEMICAL FEEDING EQUIPMENT</v>
          </cell>
        </row>
        <row r="716">
          <cell r="A716" t="str">
            <v>11250  WATER SOFTENING EQUIPMENT</v>
          </cell>
        </row>
        <row r="717">
          <cell r="A717" t="str">
            <v>11260  DISINFECTANT FEED EQUIPMENT</v>
          </cell>
        </row>
        <row r="718">
          <cell r="A718" t="str">
            <v>11270  FLUORIDATION EQUIPMENT</v>
          </cell>
        </row>
        <row r="719">
          <cell r="A719" t="str">
            <v>11280  HYDRAULIC GATES &amp; VALVES</v>
          </cell>
        </row>
        <row r="720">
          <cell r="A720" t="str">
            <v>11285  HYDRAULIC GATES</v>
          </cell>
        </row>
        <row r="721">
          <cell r="A721" t="str">
            <v>11295  HYDRAULIC VALVES</v>
          </cell>
        </row>
        <row r="722">
          <cell r="A722" t="str">
            <v>11300  FLUID WASTE TREATMENT &amp; DISPOSAL EQUIPMENT</v>
          </cell>
        </row>
        <row r="723">
          <cell r="A723" t="str">
            <v>11302  OIL/WATER SEPARATORS</v>
          </cell>
        </row>
        <row r="724">
          <cell r="A724" t="str">
            <v>11304  SEWAGE EJECTORS</v>
          </cell>
        </row>
        <row r="725">
          <cell r="A725" t="str">
            <v>11306  PACKAGED PUMP STATIONS</v>
          </cell>
        </row>
        <row r="726">
          <cell r="A726" t="str">
            <v>11310  SEWAGE &amp; SLUDGE PUMPS</v>
          </cell>
        </row>
        <row r="727">
          <cell r="A727" t="str">
            <v>11320  GRIT COLLECTING EQUIPMENT</v>
          </cell>
        </row>
        <row r="728">
          <cell r="A728" t="str">
            <v>11330  SCREENING &amp; GRINDING EQUIPMENT</v>
          </cell>
        </row>
        <row r="729">
          <cell r="A729" t="str">
            <v>11335  SEDIMENTATION TANK EQUIPMENT</v>
          </cell>
        </row>
        <row r="730">
          <cell r="A730" t="str">
            <v>11340  SCUM REMOVAL EQUIPMENT</v>
          </cell>
        </row>
        <row r="731">
          <cell r="A731" t="str">
            <v>11345  CHEMICAL EQUIPMENT</v>
          </cell>
        </row>
        <row r="732">
          <cell r="A732" t="str">
            <v>11350  SLUDGE HANDLING &amp; TREATMENT EQUIPMENT</v>
          </cell>
        </row>
        <row r="733">
          <cell r="A733" t="str">
            <v>11360  FILTER PRESS EQUIPMENT</v>
          </cell>
        </row>
        <row r="734">
          <cell r="A734" t="str">
            <v>11365  TRICKLING FILTER EQUIPMENT</v>
          </cell>
        </row>
        <row r="735">
          <cell r="A735" t="str">
            <v>11370  COMPRESSORS</v>
          </cell>
        </row>
        <row r="736">
          <cell r="A736" t="str">
            <v>11375  AERATION EQUIPMENT</v>
          </cell>
        </row>
        <row r="737">
          <cell r="A737" t="str">
            <v>11380  SLUDGE DIGESTION EQUIPMENT</v>
          </cell>
        </row>
        <row r="738">
          <cell r="A738" t="str">
            <v>11385  DIGESTER MIXING EQUIPMENT</v>
          </cell>
        </row>
        <row r="739">
          <cell r="A739" t="str">
            <v>11390  PACKAGE SEWAGE TREATMENT PLANTS</v>
          </cell>
        </row>
        <row r="740">
          <cell r="A740" t="str">
            <v>11400  FOOD SERVICE EQUIPMENT</v>
          </cell>
        </row>
        <row r="741">
          <cell r="A741" t="str">
            <v>11405  FOOD STORAGE EQUIPMENT</v>
          </cell>
        </row>
        <row r="742">
          <cell r="A742" t="str">
            <v>11410  FOOD PREPARATION EQUIPMENT</v>
          </cell>
        </row>
        <row r="743">
          <cell r="A743" t="str">
            <v>11415  FOOD DELIVERY CARTS &amp; CONVEYORS</v>
          </cell>
        </row>
        <row r="744">
          <cell r="A744" t="str">
            <v>11420  FOOD COOKING EQUIPMENT</v>
          </cell>
        </row>
        <row r="745">
          <cell r="A745" t="str">
            <v>11425  HOOD &amp; VENTILATION SYSTEMS</v>
          </cell>
        </row>
        <row r="746">
          <cell r="A746" t="str">
            <v>11430  FOOD DISPENSING EQUIPMENT</v>
          </cell>
        </row>
        <row r="747">
          <cell r="A747" t="str">
            <v>11435  ICE MACHINES</v>
          </cell>
        </row>
        <row r="748">
          <cell r="A748" t="str">
            <v>11440  CLEANING &amp; DISPOSAL EQUIPMENT</v>
          </cell>
        </row>
        <row r="749">
          <cell r="A749" t="str">
            <v>11445  BAR &amp; SODA FOUNTAIN EQUIPMENT</v>
          </cell>
        </row>
        <row r="750">
          <cell r="A750" t="str">
            <v>11450  RESIDENTIAL EQUIPMENT</v>
          </cell>
        </row>
        <row r="751">
          <cell r="A751" t="str">
            <v>11452  RESIDENTIAL APPLIANCES</v>
          </cell>
        </row>
        <row r="752">
          <cell r="A752" t="str">
            <v>11454  BUILT-IN IRONING BOARDS</v>
          </cell>
        </row>
        <row r="753">
          <cell r="A753" t="str">
            <v>11458  DISAPPEARING STAIRS</v>
          </cell>
        </row>
        <row r="754">
          <cell r="A754" t="str">
            <v>11460  UNIT KITCHENS</v>
          </cell>
        </row>
        <row r="755">
          <cell r="A755" t="str">
            <v>11470  DARKROOM EQUIPMENT</v>
          </cell>
        </row>
        <row r="756">
          <cell r="A756" t="str">
            <v>11472  TRANSFER CABINETS</v>
          </cell>
        </row>
        <row r="757">
          <cell r="A757" t="str">
            <v>11474  DARKROOM PROCESSING EQUIPMENT</v>
          </cell>
        </row>
        <row r="758">
          <cell r="A758" t="str">
            <v>11476  REVOLVING DARKROOM DOORS</v>
          </cell>
        </row>
        <row r="759">
          <cell r="A759" t="str">
            <v>11480  ATHLETIC, REC., &amp; THERAPEUTIC EQUIPMENT</v>
          </cell>
        </row>
        <row r="760">
          <cell r="A760" t="str">
            <v>11482  SCOREBOARDS</v>
          </cell>
        </row>
        <row r="761">
          <cell r="A761" t="str">
            <v>11484  BACKSTOPS</v>
          </cell>
        </row>
        <row r="762">
          <cell r="A762" t="str">
            <v>11486  GYM DIVIDERS</v>
          </cell>
        </row>
        <row r="763">
          <cell r="A763" t="str">
            <v>11488  BOWLING ALLEYS</v>
          </cell>
        </row>
        <row r="764">
          <cell r="A764" t="str">
            <v>11490  GYMNASIUM EQUIPMENT</v>
          </cell>
        </row>
        <row r="765">
          <cell r="A765" t="str">
            <v>11492  EXERCISE EQUIPMENT</v>
          </cell>
        </row>
        <row r="766">
          <cell r="A766" t="str">
            <v>11494  THERAPY EQUIPMENT</v>
          </cell>
        </row>
        <row r="767">
          <cell r="A767" t="str">
            <v>11496  SHOOTING RANGES</v>
          </cell>
        </row>
        <row r="768">
          <cell r="A768" t="str">
            <v>11500  INDUSTRIAL &amp; PROCESS EQUIPMENT</v>
          </cell>
        </row>
        <row r="769">
          <cell r="A769" t="str">
            <v>11600  LABORATORY EQUIPMENT</v>
          </cell>
        </row>
        <row r="770">
          <cell r="A770" t="str">
            <v>11650  PLANETARIUM EQUIPMENT</v>
          </cell>
        </row>
        <row r="771">
          <cell r="A771" t="str">
            <v>11660  OBSERVATORY EQUIPMENT</v>
          </cell>
        </row>
        <row r="772">
          <cell r="A772" t="str">
            <v>11680  OFFICE EQUIPMENT</v>
          </cell>
        </row>
        <row r="773">
          <cell r="A773" t="str">
            <v>11700  MEDICAL EQUIPMENT</v>
          </cell>
        </row>
        <row r="774">
          <cell r="A774" t="str">
            <v>11710  MEDICAL STERILIZING EQUIPMENT</v>
          </cell>
        </row>
        <row r="775">
          <cell r="A775" t="str">
            <v>11720  EXAMINATION &amp; TREATMENT EQUIPMENT</v>
          </cell>
        </row>
        <row r="776">
          <cell r="A776" t="str">
            <v>11730  PATIENT CARE EQUIPMENT</v>
          </cell>
        </row>
        <row r="777">
          <cell r="A777" t="str">
            <v>11740  DENTAL EQUIPMENT</v>
          </cell>
        </row>
        <row r="778">
          <cell r="A778" t="str">
            <v>11750  OPTICAL EQUIPMENT</v>
          </cell>
        </row>
        <row r="779">
          <cell r="A779" t="str">
            <v>11760  OPERATING ROOM EQUIPMENT</v>
          </cell>
        </row>
        <row r="780">
          <cell r="A780" t="str">
            <v>11770  RADIOLOGY EQUIPMENT</v>
          </cell>
        </row>
        <row r="781">
          <cell r="A781" t="str">
            <v>11780  MORTUARY EQUIPMENT</v>
          </cell>
        </row>
        <row r="782">
          <cell r="A782" t="str">
            <v>11850  NAVIGATION EQUIPMENT</v>
          </cell>
        </row>
        <row r="783">
          <cell r="A783" t="str">
            <v>11870  AGRICULTURAL EQUIPMENT</v>
          </cell>
        </row>
        <row r="785">
          <cell r="A785" t="str">
            <v>DIVISION 12 - FURNISHINGS</v>
          </cell>
        </row>
        <row r="786">
          <cell r="A786" t="str">
            <v>12050  FABRICS</v>
          </cell>
        </row>
        <row r="787">
          <cell r="A787" t="str">
            <v>12100  ARTWORK</v>
          </cell>
        </row>
        <row r="788">
          <cell r="A788" t="str">
            <v>12110  MURALS</v>
          </cell>
        </row>
        <row r="789">
          <cell r="A789" t="str">
            <v>12120  WALL DECORATIONS</v>
          </cell>
        </row>
        <row r="790">
          <cell r="A790" t="str">
            <v>12140  SCULPTURE</v>
          </cell>
        </row>
        <row r="791">
          <cell r="A791" t="str">
            <v>12160  ECCLESIASTICAL ARTWORK</v>
          </cell>
        </row>
        <row r="792">
          <cell r="A792" t="str">
            <v>12170  STAINED GLASS WORK</v>
          </cell>
        </row>
        <row r="793">
          <cell r="A793" t="str">
            <v>12300  MANUFACTURED CASEWORK</v>
          </cell>
        </row>
        <row r="794">
          <cell r="A794" t="str">
            <v>12301  METAL CASEWORK</v>
          </cell>
        </row>
        <row r="795">
          <cell r="A795" t="str">
            <v>12302  WOOD CASEWORK</v>
          </cell>
        </row>
        <row r="796">
          <cell r="A796" t="str">
            <v>12304  PLASTIC LAMINATE FACED</v>
          </cell>
        </row>
        <row r="797">
          <cell r="A797" t="str">
            <v>12345  LABORATORY CASEWORK</v>
          </cell>
        </row>
        <row r="798">
          <cell r="A798" t="str">
            <v>12350  MEDICAL CASEWORK</v>
          </cell>
        </row>
        <row r="799">
          <cell r="A799" t="str">
            <v>12360  EDUCATIONAL CASEWORK</v>
          </cell>
        </row>
        <row r="800">
          <cell r="A800" t="str">
            <v>12370  RESIDENTIAL CASEWORK</v>
          </cell>
        </row>
        <row r="801">
          <cell r="A801" t="str">
            <v>12380  SPECIALTY CASEWORK</v>
          </cell>
        </row>
        <row r="802">
          <cell r="A802" t="str">
            <v>12500  WINDOW TREATMENT</v>
          </cell>
        </row>
        <row r="803">
          <cell r="A803" t="str">
            <v>12510  BLINDS</v>
          </cell>
        </row>
        <row r="804">
          <cell r="A804" t="str">
            <v>12515  INTERIOR SHUTTERS</v>
          </cell>
        </row>
        <row r="805">
          <cell r="A805" t="str">
            <v>12520  SHADES</v>
          </cell>
        </row>
        <row r="806">
          <cell r="A806" t="str">
            <v>12525  SOLAR CONTROL FILM</v>
          </cell>
        </row>
        <row r="807">
          <cell r="A807" t="str">
            <v>12535  CURTAIN HARDWARE</v>
          </cell>
        </row>
        <row r="808">
          <cell r="A808" t="str">
            <v>12540  CURTAINS</v>
          </cell>
        </row>
        <row r="809">
          <cell r="A809" t="str">
            <v>12600  FURNITURE &amp; ACCESSORIES</v>
          </cell>
        </row>
        <row r="810">
          <cell r="A810" t="str">
            <v>12605  PORTABLE SCREENS</v>
          </cell>
        </row>
        <row r="811">
          <cell r="A811" t="str">
            <v>12610  OPEN OFFICE FURNITURE</v>
          </cell>
        </row>
        <row r="812">
          <cell r="A812" t="str">
            <v>12620  FURNITURE</v>
          </cell>
        </row>
        <row r="813">
          <cell r="A813" t="str">
            <v>12640  FURNITURE SYSTEMS</v>
          </cell>
        </row>
        <row r="814">
          <cell r="A814" t="str">
            <v>12650  FURNITURE ACCESSORIES</v>
          </cell>
        </row>
        <row r="815">
          <cell r="A815" t="str">
            <v>12670  RUGS &amp; MATS</v>
          </cell>
        </row>
        <row r="816">
          <cell r="A816" t="str">
            <v>12675  RUGS</v>
          </cell>
        </row>
        <row r="817">
          <cell r="A817" t="str">
            <v>12680  FOOT GRILLES</v>
          </cell>
        </row>
        <row r="818">
          <cell r="A818" t="str">
            <v>12690  FLOOR MATS &amp; FRAMES</v>
          </cell>
        </row>
        <row r="819">
          <cell r="A819" t="str">
            <v>12700  MULTIPLE SEATING</v>
          </cell>
        </row>
        <row r="820">
          <cell r="A820" t="str">
            <v>12705  PORTABLE AUDIENCE SEATING</v>
          </cell>
        </row>
        <row r="821">
          <cell r="A821" t="str">
            <v>12710  FIXED AUDIENCE SEATING</v>
          </cell>
        </row>
        <row r="822">
          <cell r="A822" t="str">
            <v>12730  STADIUM &amp; ARENA SEATING</v>
          </cell>
        </row>
        <row r="823">
          <cell r="A823" t="str">
            <v>12740  BOOTHS &amp; TABLES</v>
          </cell>
        </row>
        <row r="824">
          <cell r="A824" t="str">
            <v>12750  MULTIPLE USE FIXED SEATING</v>
          </cell>
        </row>
        <row r="825">
          <cell r="A825" t="str">
            <v>12760  TELESCOPING STANDS</v>
          </cell>
        </row>
        <row r="826">
          <cell r="A826" t="str">
            <v>12770  PEWS &amp; BENCHES</v>
          </cell>
        </row>
        <row r="827">
          <cell r="A827" t="str">
            <v>12775  SEAT &amp; TABLE SYSTEMS</v>
          </cell>
        </row>
        <row r="828">
          <cell r="A828" t="str">
            <v>12800  INTERIOR PLANTS &amp; PLANTERS</v>
          </cell>
        </row>
        <row r="829">
          <cell r="A829" t="str">
            <v>12810  INTERIOR PLANTS</v>
          </cell>
        </row>
        <row r="830">
          <cell r="A830" t="str">
            <v>12815  ARTIFICIAL PLANTS</v>
          </cell>
        </row>
        <row r="831">
          <cell r="A831" t="str">
            <v>12820  INTERIOR PLANTERS</v>
          </cell>
        </row>
        <row r="832">
          <cell r="A832" t="str">
            <v>12825  INTERIOR LANDSCAPE ACCESSORIES</v>
          </cell>
        </row>
        <row r="833">
          <cell r="A833" t="str">
            <v>12830  INTERIOR PLANT MAINTENANCE</v>
          </cell>
        </row>
        <row r="835">
          <cell r="A835" t="str">
            <v>DIVISION 13 - SPECIAL CONSTRUCTION</v>
          </cell>
        </row>
        <row r="836">
          <cell r="A836" t="str">
            <v>13010  AIR SUPPORTED STRUCTURES</v>
          </cell>
        </row>
        <row r="837">
          <cell r="A837" t="str">
            <v>13020  INTEGRATED ASSEMBLIES</v>
          </cell>
        </row>
        <row r="838">
          <cell r="A838" t="str">
            <v>13025  INTEGRATED CEILINGS</v>
          </cell>
        </row>
        <row r="839">
          <cell r="A839" t="str">
            <v>13030  SPECIAL PURPOSE ROOMS</v>
          </cell>
        </row>
        <row r="840">
          <cell r="A840" t="str">
            <v>13032  ATHLETIC ROOMS</v>
          </cell>
        </row>
        <row r="841">
          <cell r="A841" t="str">
            <v>13034  SOUND CONDITIONED ROOMS</v>
          </cell>
        </row>
        <row r="842">
          <cell r="A842" t="str">
            <v>13036  CLEAN ROOMS</v>
          </cell>
        </row>
        <row r="843">
          <cell r="A843" t="str">
            <v>13038  COLD STORAGE ROOMS</v>
          </cell>
        </row>
        <row r="844">
          <cell r="A844" t="str">
            <v>13040  HYPERBOLIC ROOMS</v>
          </cell>
        </row>
        <row r="845">
          <cell r="A845" t="str">
            <v>13042  INSULATED ROOMS</v>
          </cell>
        </row>
        <row r="846">
          <cell r="A846" t="str">
            <v>13046  SHELTERS &amp; BOOTHS</v>
          </cell>
        </row>
        <row r="847">
          <cell r="A847" t="str">
            <v>13048  PLANETARIUMS</v>
          </cell>
        </row>
        <row r="848">
          <cell r="A848" t="str">
            <v>13050  PREFABRICATED ROOMS</v>
          </cell>
        </row>
        <row r="849">
          <cell r="A849" t="str">
            <v>13052  SAUNAS</v>
          </cell>
        </row>
        <row r="850">
          <cell r="A850" t="str">
            <v>13054  STEAM BATHS</v>
          </cell>
        </row>
        <row r="851">
          <cell r="A851" t="str">
            <v>13056  VAULTS</v>
          </cell>
        </row>
        <row r="852">
          <cell r="A852" t="str">
            <v>13080  SOUND, VIBRATION &amp; SEISMIC CONTROL</v>
          </cell>
        </row>
        <row r="853">
          <cell r="A853" t="str">
            <v>13090  RADIATION PROTECTION</v>
          </cell>
        </row>
        <row r="854">
          <cell r="A854" t="str">
            <v>13100  NUCLEAR REACTORS</v>
          </cell>
        </row>
        <row r="855">
          <cell r="A855" t="str">
            <v>13120  PRE-ENGINEERED STRUCTURES</v>
          </cell>
        </row>
        <row r="856">
          <cell r="A856" t="str">
            <v>13121  PRE-ENGINEERED BUILDINGS</v>
          </cell>
        </row>
        <row r="857">
          <cell r="A857" t="str">
            <v>13122  METAL BUILDING SYSTEMS</v>
          </cell>
        </row>
        <row r="858">
          <cell r="A858" t="str">
            <v>13123  GLAZED STRUCTURES</v>
          </cell>
        </row>
        <row r="859">
          <cell r="A859" t="str">
            <v>13124  PORTABLE &amp; MOBILE BUILDINGS</v>
          </cell>
        </row>
        <row r="860">
          <cell r="A860" t="str">
            <v>13125  GRANDSTANDS &amp; BLEACHERS</v>
          </cell>
        </row>
        <row r="861">
          <cell r="A861" t="str">
            <v>13130  OBSERVATORIES</v>
          </cell>
        </row>
        <row r="862">
          <cell r="A862" t="str">
            <v>13132  PREFABRICATED DOME STRUCTURES</v>
          </cell>
        </row>
        <row r="863">
          <cell r="A863" t="str">
            <v>13135  CABLE SUPPORTED STRUCTURES</v>
          </cell>
        </row>
        <row r="864">
          <cell r="A864" t="str">
            <v>13140  FABRIC STRUCTURES</v>
          </cell>
        </row>
        <row r="865">
          <cell r="A865" t="str">
            <v>13142  LOG STRUCTURES</v>
          </cell>
        </row>
        <row r="866">
          <cell r="A866" t="str">
            <v>13145  MODULAR MEZZANINES</v>
          </cell>
        </row>
        <row r="867">
          <cell r="A867" t="str">
            <v>13150  AQUATIC FACILITIES</v>
          </cell>
        </row>
        <row r="868">
          <cell r="A868" t="str">
            <v>13152  SWIMMING POOLS</v>
          </cell>
        </row>
        <row r="869">
          <cell r="A869" t="str">
            <v>13160  AQUARIUMS</v>
          </cell>
        </row>
        <row r="870">
          <cell r="A870" t="str">
            <v>13165  AQUATIC PARK FACILITIES</v>
          </cell>
        </row>
        <row r="871">
          <cell r="A871" t="str">
            <v>13170  TUBS &amp; POOLS</v>
          </cell>
        </row>
        <row r="872">
          <cell r="A872" t="str">
            <v>13175  ICE RINKS</v>
          </cell>
        </row>
        <row r="873">
          <cell r="A873" t="str">
            <v>13180  SITE CONSTRUCTED INCINERATORS</v>
          </cell>
        </row>
        <row r="874">
          <cell r="A874" t="str">
            <v>13182  SLUDGE INCINERATORS</v>
          </cell>
        </row>
        <row r="875">
          <cell r="A875" t="str">
            <v>13184  SOLID WASTE INCINERATORS</v>
          </cell>
        </row>
        <row r="876">
          <cell r="A876" t="str">
            <v>13185  KENNELS &amp; ANIMAL SHELTERS</v>
          </cell>
        </row>
        <row r="877">
          <cell r="A877" t="str">
            <v>13200  LIQUID &amp; GAS STORAGE TANKS</v>
          </cell>
        </row>
        <row r="878">
          <cell r="A878" t="str">
            <v>13205  GROUND STORAGE TANKS</v>
          </cell>
        </row>
        <row r="879">
          <cell r="A879" t="str">
            <v>13210  ELEVATED STORAGE TANKS</v>
          </cell>
        </row>
        <row r="880">
          <cell r="A880" t="str">
            <v>13215  UNDERGROUND STORAGE TANKS</v>
          </cell>
        </row>
        <row r="881">
          <cell r="A881" t="str">
            <v>13217  TANK LINING SYSTEMS</v>
          </cell>
        </row>
        <row r="882">
          <cell r="A882" t="str">
            <v>13219  TANK CLEANING PROCEDURES</v>
          </cell>
        </row>
        <row r="883">
          <cell r="A883" t="str">
            <v>13220  FILTER UNDERDRAINS &amp; MEDIA</v>
          </cell>
        </row>
        <row r="884">
          <cell r="A884" t="str">
            <v>13222  FILTER BOTTOMS</v>
          </cell>
        </row>
        <row r="885">
          <cell r="A885" t="str">
            <v>13226  FILTER MEDIA</v>
          </cell>
        </row>
        <row r="886">
          <cell r="A886" t="str">
            <v>13230  DIGESTION TANK COVERS &amp; APPURTENANCES</v>
          </cell>
        </row>
        <row r="887">
          <cell r="A887" t="str">
            <v>13232  FIXED COVERS</v>
          </cell>
        </row>
        <row r="888">
          <cell r="A888" t="str">
            <v>13234  FLOATING COVERS</v>
          </cell>
        </row>
        <row r="889">
          <cell r="A889" t="str">
            <v>13236  GASHOLDER COVERS</v>
          </cell>
        </row>
        <row r="890">
          <cell r="A890" t="str">
            <v>13240  OXYGENATION SYSTEMS</v>
          </cell>
        </row>
        <row r="891">
          <cell r="A891" t="str">
            <v>13242  OXYGEN DISSOLUTION SYSTEM</v>
          </cell>
        </row>
        <row r="892">
          <cell r="A892" t="str">
            <v>13246  OXYGEN GENERATORS</v>
          </cell>
        </row>
        <row r="893">
          <cell r="A893" t="str">
            <v>13248  OXYGEN STORAGE FACILITY</v>
          </cell>
        </row>
        <row r="894">
          <cell r="A894" t="str">
            <v>13260  SLUDGE CONDITIONING SYSTEMS</v>
          </cell>
        </row>
        <row r="895">
          <cell r="A895" t="str">
            <v>13300  UTILITY CONTROL SYSTEMS</v>
          </cell>
        </row>
        <row r="896">
          <cell r="A896" t="str">
            <v>13310  WATER SUPPLY PLANT OPERATING &amp; MONITORING SYSTEMS</v>
          </cell>
        </row>
        <row r="897">
          <cell r="A897" t="str">
            <v>13320  WASTEWATER TREATMENT PLANT OPERATING &amp; MONITORING SYSTEMS</v>
          </cell>
        </row>
        <row r="898">
          <cell r="A898" t="str">
            <v>13330  POWER GENERATING &amp; TRANSMITTING CONTROL SYSTEMS</v>
          </cell>
        </row>
        <row r="899">
          <cell r="A899" t="str">
            <v>13400  INDUSTRIAL &amp; PROCESS CONTROL SYSTEMS</v>
          </cell>
        </row>
        <row r="900">
          <cell r="A900" t="str">
            <v>13500  RECORDING INSTRUMENTATION</v>
          </cell>
        </row>
        <row r="901">
          <cell r="A901" t="str">
            <v>13510  STRESS INSTRUMENTATION</v>
          </cell>
        </row>
        <row r="902">
          <cell r="A902" t="str">
            <v>13515  SEISMIC INSTRUMENTATION</v>
          </cell>
        </row>
        <row r="903">
          <cell r="A903" t="str">
            <v>13520  METEOROLOGICAL INSTRUMENTATION</v>
          </cell>
        </row>
        <row r="904">
          <cell r="A904" t="str">
            <v>13550  TRANSPORTATION CONTROL INSTRUMENTATION</v>
          </cell>
        </row>
        <row r="905">
          <cell r="A905" t="str">
            <v>13560  AIRPORT CONTROL INSTRUMENTATION</v>
          </cell>
        </row>
        <row r="906">
          <cell r="A906" t="str">
            <v>13570  RAILROAD CONTROL INSTRUMENTATION</v>
          </cell>
        </row>
        <row r="907">
          <cell r="A907" t="str">
            <v>13580  SUBWAY CONTROL INSTRUMENTATION</v>
          </cell>
        </row>
        <row r="908">
          <cell r="A908" t="str">
            <v>13590  TRANSIT VEHICLE CONTROL INSTRUMENTATION</v>
          </cell>
        </row>
        <row r="909">
          <cell r="A909" t="str">
            <v>13600  SOLAR ENERGY SYSTEMS</v>
          </cell>
        </row>
        <row r="910">
          <cell r="A910" t="str">
            <v>13610  SOLAR FLAT PLATE COLLECTORS</v>
          </cell>
        </row>
        <row r="911">
          <cell r="A911" t="str">
            <v>13620  SOLAR CONCENTRATING COLLECTORS</v>
          </cell>
        </row>
        <row r="912">
          <cell r="A912" t="str">
            <v>13625  SOLAR VACUUM TUBE COLLECTORS</v>
          </cell>
        </row>
        <row r="913">
          <cell r="A913" t="str">
            <v>13630  SOLAR COLLECTOR COMPONENTS</v>
          </cell>
        </row>
        <row r="914">
          <cell r="A914" t="str">
            <v>13640  PACKAGED SOLAR SYSTEMS</v>
          </cell>
        </row>
        <row r="915">
          <cell r="A915" t="str">
            <v>13650  PHOTOVOLTAIC COLLECTORS</v>
          </cell>
        </row>
        <row r="916">
          <cell r="A916" t="str">
            <v>13700  WIND ENERGY SYSTEMS</v>
          </cell>
        </row>
        <row r="917">
          <cell r="A917" t="str">
            <v>13750  COGENERATION SYSTEMS</v>
          </cell>
        </row>
        <row r="918">
          <cell r="A918" t="str">
            <v>13800  BUILDING AUTOMATION SYSTEMS</v>
          </cell>
        </row>
        <row r="919">
          <cell r="A919" t="str">
            <v>13810  ENERGY MONITORING &amp; CONTROLLING SYSTEMS</v>
          </cell>
        </row>
        <row r="920">
          <cell r="A920" t="str">
            <v>13815  ENVIRONMENTAL CONTROL SYSTEMS</v>
          </cell>
        </row>
        <row r="921">
          <cell r="A921" t="str">
            <v>13820  COMMUNICATIONS SYSTEMS</v>
          </cell>
        </row>
        <row r="922">
          <cell r="A922" t="str">
            <v>13825  SECURITY SYSTEMS</v>
          </cell>
        </row>
        <row r="923">
          <cell r="A923" t="str">
            <v>13830  CLOCK CONTROL SYSTEMS</v>
          </cell>
        </row>
        <row r="924">
          <cell r="A924" t="str">
            <v>13835  ELEVATOR MONITORING &amp; CONTROLLING SYSTEMS</v>
          </cell>
        </row>
        <row r="925">
          <cell r="A925" t="str">
            <v>13840  ESCALATORS &amp; MOVING WALLS MONITORING &amp; CONTROLLING SYSTEMS</v>
          </cell>
        </row>
        <row r="926">
          <cell r="A926" t="str">
            <v>13845  ALARM &amp; DETECTION SYSTEMS</v>
          </cell>
        </row>
        <row r="927">
          <cell r="A927" t="str">
            <v>13850  DOOR &amp; CONTROL SYSTEMS</v>
          </cell>
        </row>
        <row r="928">
          <cell r="A928" t="str">
            <v>13900  FIRE SUPPRESSION &amp; SUPERVISORY SYSTEMS</v>
          </cell>
        </row>
        <row r="929">
          <cell r="A929" t="str">
            <v>13950  SPECIAL SECURITY CONSTRUCTION</v>
          </cell>
        </row>
        <row r="931">
          <cell r="A931" t="str">
            <v>DIVISION 14 - CONVEYING SYSTEMS</v>
          </cell>
        </row>
        <row r="932">
          <cell r="A932" t="str">
            <v>14100  DUMBWAITERS</v>
          </cell>
        </row>
        <row r="933">
          <cell r="A933" t="str">
            <v>14110  MANUAL DUMBWAITERS</v>
          </cell>
        </row>
        <row r="934">
          <cell r="A934" t="str">
            <v>14120  ELECTRIC DUMBWAITERS</v>
          </cell>
        </row>
        <row r="935">
          <cell r="A935" t="str">
            <v>14140  HYDRAULIC DUMBWAITERS</v>
          </cell>
        </row>
        <row r="936">
          <cell r="A936" t="str">
            <v>14200  ELEVATORS</v>
          </cell>
        </row>
        <row r="937">
          <cell r="A937" t="str">
            <v>14210  ELECTRIC TRACTION ELEVATORS</v>
          </cell>
        </row>
        <row r="938">
          <cell r="A938" t="str">
            <v>14240  HYDRAULIC ELEVATORS</v>
          </cell>
        </row>
        <row r="939">
          <cell r="A939" t="str">
            <v>14300  ESCALATORS &amp; MOVING WALKS</v>
          </cell>
        </row>
        <row r="940">
          <cell r="A940" t="str">
            <v>14310  ESCALATORS</v>
          </cell>
        </row>
        <row r="941">
          <cell r="A941" t="str">
            <v>14320  MOVING WALKS</v>
          </cell>
        </row>
        <row r="942">
          <cell r="A942" t="str">
            <v>14400  LIFTS</v>
          </cell>
        </row>
        <row r="943">
          <cell r="A943" t="str">
            <v>14410  PEOPLE LIFTS</v>
          </cell>
        </row>
        <row r="944">
          <cell r="A944" t="str">
            <v>14420  WHEELCHAIR LIFTS</v>
          </cell>
        </row>
        <row r="945">
          <cell r="A945" t="str">
            <v>14430  PLATFORM LIFTS</v>
          </cell>
        </row>
        <row r="946">
          <cell r="A946" t="str">
            <v>14440  SIDEWALK LIFTS</v>
          </cell>
        </row>
        <row r="947">
          <cell r="A947" t="str">
            <v>14450  VEHICLE LIFTS</v>
          </cell>
        </row>
        <row r="948">
          <cell r="A948" t="str">
            <v>14500  MATERIAL HANDLING SYSTEMS</v>
          </cell>
        </row>
        <row r="949">
          <cell r="A949" t="str">
            <v>14510  AUTOMATIC TRANSPORT SYSTEMS</v>
          </cell>
        </row>
        <row r="950">
          <cell r="A950" t="str">
            <v>14530  POSTAL CONVEYING SYSTEMS</v>
          </cell>
        </row>
        <row r="951">
          <cell r="A951" t="str">
            <v>14540  BAGGAGE CONVEYING &amp; DISPENSING SYSTEMS</v>
          </cell>
        </row>
        <row r="952">
          <cell r="A952" t="str">
            <v>14550  CONVEYORS</v>
          </cell>
        </row>
        <row r="953">
          <cell r="A953" t="str">
            <v>14560  CHUTES</v>
          </cell>
        </row>
        <row r="954">
          <cell r="A954" t="str">
            <v>14570  FEEDER EQUIPMENT</v>
          </cell>
        </row>
        <row r="955">
          <cell r="A955" t="str">
            <v>14580  PNEUMATIC TUBE SYSTEMS</v>
          </cell>
        </row>
        <row r="956">
          <cell r="A956" t="str">
            <v>14600  HOISTS &amp; CRANES</v>
          </cell>
        </row>
        <row r="957">
          <cell r="A957" t="str">
            <v>14605  CRANE RAILS</v>
          </cell>
        </row>
        <row r="958">
          <cell r="A958" t="str">
            <v>14610  FIXED HOISTS</v>
          </cell>
        </row>
        <row r="959">
          <cell r="A959" t="str">
            <v>14620  TROLLEY HOISTS</v>
          </cell>
        </row>
        <row r="960">
          <cell r="A960" t="str">
            <v>14630  BRIDGE CRANES</v>
          </cell>
        </row>
        <row r="961">
          <cell r="A961" t="str">
            <v>14640  GANTRY CRANES</v>
          </cell>
        </row>
        <row r="962">
          <cell r="A962" t="str">
            <v>14650  JIB CRANES</v>
          </cell>
        </row>
        <row r="963">
          <cell r="A963" t="str">
            <v>14670  TOWER CRANES</v>
          </cell>
        </row>
        <row r="964">
          <cell r="A964" t="str">
            <v>14680  MOBIL CRANES</v>
          </cell>
        </row>
        <row r="965">
          <cell r="A965" t="str">
            <v>14690  DERRICKS</v>
          </cell>
        </row>
        <row r="966">
          <cell r="A966" t="str">
            <v>14700  TURNTABLES</v>
          </cell>
        </row>
        <row r="967">
          <cell r="A967" t="str">
            <v>14800  SCAFFOLDING</v>
          </cell>
        </row>
        <row r="968">
          <cell r="A968" t="str">
            <v>14810  SUSPENDED SCAFFOLDING</v>
          </cell>
        </row>
        <row r="969">
          <cell r="A969" t="str">
            <v>14820  ROPE CLIMBERS</v>
          </cell>
        </row>
        <row r="970">
          <cell r="A970" t="str">
            <v>14830  TELESCOPING PLATFORMS</v>
          </cell>
        </row>
        <row r="971">
          <cell r="A971" t="str">
            <v>14900  TRANSPORTATION SYSTEMS</v>
          </cell>
        </row>
        <row r="972">
          <cell r="A972" t="str">
            <v>14910  PEOPLE MOVER SYSTEMS</v>
          </cell>
        </row>
        <row r="973">
          <cell r="A973" t="str">
            <v>14920  MONORAIL SYSTEMS</v>
          </cell>
        </row>
        <row r="974">
          <cell r="A974" t="str">
            <v>14930  FUNICULAR SYSTEMS</v>
          </cell>
        </row>
        <row r="975">
          <cell r="A975" t="str">
            <v>14940  AERIAL TRAMWAY SYSTEMS</v>
          </cell>
        </row>
        <row r="976">
          <cell r="A976" t="str">
            <v>14950  AIRCRAFT PASSENGER LOADING SYSTEMS</v>
          </cell>
        </row>
        <row r="978">
          <cell r="A978" t="str">
            <v>DIVISION 15 - MECHANICAL</v>
          </cell>
        </row>
        <row r="979">
          <cell r="A979" t="str">
            <v>15050  BASIC MECHANICAL MATERIALS &amp; METHODS</v>
          </cell>
        </row>
        <row r="980">
          <cell r="A980" t="str">
            <v>15060  PIPES &amp; PIPE FITTINGS</v>
          </cell>
        </row>
        <row r="981">
          <cell r="A981" t="str">
            <v>15100  VALVES</v>
          </cell>
        </row>
        <row r="982">
          <cell r="A982" t="str">
            <v>15120  PIPING SPECIALTIES</v>
          </cell>
        </row>
        <row r="983">
          <cell r="A983" t="str">
            <v>15130  GAGES</v>
          </cell>
        </row>
        <row r="984">
          <cell r="A984" t="str">
            <v>15140  SUPPORTS &amp; ANCHORS</v>
          </cell>
        </row>
        <row r="985">
          <cell r="A985" t="str">
            <v>15150  METERS</v>
          </cell>
        </row>
        <row r="986">
          <cell r="A986" t="str">
            <v>15160  PUMPS</v>
          </cell>
        </row>
        <row r="987">
          <cell r="A987" t="str">
            <v>15170  MOTORS</v>
          </cell>
        </row>
        <row r="988">
          <cell r="A988" t="str">
            <v>15175  TANKS</v>
          </cell>
        </row>
        <row r="989">
          <cell r="A989" t="str">
            <v>15190  MECHANICAL IDENTIFICATION</v>
          </cell>
        </row>
        <row r="990">
          <cell r="A990" t="str">
            <v>15240  MECHANICAL, SOUND, VIBRATION &amp; SEISMIC CONTROL</v>
          </cell>
        </row>
        <row r="991">
          <cell r="A991" t="str">
            <v>15250  MECHANICAL INSULATION</v>
          </cell>
        </row>
        <row r="992">
          <cell r="A992" t="str">
            <v>15260  PIPING INSULATION</v>
          </cell>
        </row>
        <row r="993">
          <cell r="A993" t="str">
            <v>15280  EQUIPMENT INSULATION</v>
          </cell>
        </row>
        <row r="994">
          <cell r="A994" t="str">
            <v>15290  DUCTWORK INSULATION</v>
          </cell>
        </row>
        <row r="995">
          <cell r="A995" t="str">
            <v>15300  FIRE PROTECTION</v>
          </cell>
        </row>
        <row r="996">
          <cell r="A996" t="str">
            <v>15310  FIRE PROTECTION PIPING</v>
          </cell>
        </row>
        <row r="997">
          <cell r="A997" t="str">
            <v>15320  FIRE PUMPS</v>
          </cell>
        </row>
        <row r="998">
          <cell r="A998" t="str">
            <v>15330  WET PIPE SPRINKLER SYSTEMS</v>
          </cell>
        </row>
        <row r="999">
          <cell r="A999" t="str">
            <v>15335  DRY PIPE SPRINKLER SYSTEMS</v>
          </cell>
        </row>
        <row r="1000">
          <cell r="A1000" t="str">
            <v>15340  PRE-ACTION SPRINKLER SYSTEMS</v>
          </cell>
        </row>
        <row r="1001">
          <cell r="A1001" t="str">
            <v>15345  COMBO CRY PIPE &amp; PRE-ACTION SPRINKLER SYSTEMS</v>
          </cell>
        </row>
        <row r="1002">
          <cell r="A1002" t="str">
            <v>15350  DELUGE SPRINKLER SYSTEMS</v>
          </cell>
        </row>
        <row r="1003">
          <cell r="A1003" t="str">
            <v>15355  FOAM EXTINGUISHING SYSTEMS</v>
          </cell>
        </row>
        <row r="1004">
          <cell r="A1004" t="str">
            <v>15360  CARBON DIOXIDE EXTINGUISHING SYSTEMS</v>
          </cell>
        </row>
        <row r="1005">
          <cell r="A1005" t="str">
            <v>15365  HALOGEN AGENT EXTINGUISHING SYSTEMS</v>
          </cell>
        </row>
        <row r="1006">
          <cell r="A1006" t="str">
            <v>15370  DRY CHEMICAL EXTINGUISHING SYSTEMS</v>
          </cell>
        </row>
        <row r="1007">
          <cell r="A1007" t="str">
            <v>15375  STANDPIPE &amp; HOSE SYSTEMS</v>
          </cell>
        </row>
        <row r="1008">
          <cell r="A1008" t="str">
            <v>15400  PLUMBING</v>
          </cell>
        </row>
        <row r="1009">
          <cell r="A1009" t="str">
            <v>15410  PLUMBING PIPING</v>
          </cell>
        </row>
        <row r="1010">
          <cell r="A1010" t="str">
            <v>15430  PLUMBING SPECIALTIES</v>
          </cell>
        </row>
        <row r="1011">
          <cell r="A1011" t="str">
            <v>15440  PLUMBING FIXTURES</v>
          </cell>
        </row>
        <row r="1012">
          <cell r="A1012" t="str">
            <v>15450  PLUMBING EQUIPMENT</v>
          </cell>
        </row>
        <row r="1013">
          <cell r="A1013" t="str">
            <v>15475  POOL &amp; FOUNTAIN EQUIPMENT</v>
          </cell>
        </row>
        <row r="1014">
          <cell r="A1014" t="str">
            <v>15480  SPECIAL SYSTEMS</v>
          </cell>
        </row>
        <row r="1015">
          <cell r="A1015" t="str">
            <v>15500  HVAC</v>
          </cell>
        </row>
        <row r="1016">
          <cell r="A1016" t="str">
            <v>15510  HYDRONIC PIPING</v>
          </cell>
        </row>
        <row r="1017">
          <cell r="A1017" t="str">
            <v>15515  HYDRONIC SPECIALTIES</v>
          </cell>
        </row>
        <row r="1018">
          <cell r="A1018" t="str">
            <v>15520  STEAM &amp; STEAM CONDENSATE PIPING</v>
          </cell>
        </row>
        <row r="1019">
          <cell r="A1019" t="str">
            <v>15525  STEAM &amp; STEAM CONDENSATE SPECIALTIES</v>
          </cell>
        </row>
        <row r="1020">
          <cell r="A1020" t="str">
            <v>15530  REFRIGERANT PIPING</v>
          </cell>
        </row>
        <row r="1021">
          <cell r="A1021" t="str">
            <v>15535  REFRIGERANT SPECIALTIES</v>
          </cell>
        </row>
        <row r="1022">
          <cell r="A1022" t="str">
            <v>15540  HVAC PUMPS</v>
          </cell>
        </row>
        <row r="1023">
          <cell r="A1023" t="str">
            <v>15545  CHEMICAL WATER TREATMENT</v>
          </cell>
        </row>
        <row r="1024">
          <cell r="A1024" t="str">
            <v>15550  HEAT GENERATION</v>
          </cell>
        </row>
        <row r="1025">
          <cell r="A1025" t="str">
            <v>15555  BOILERS</v>
          </cell>
        </row>
        <row r="1026">
          <cell r="A1026" t="str">
            <v>15570  BOILER ACCESSORIES</v>
          </cell>
        </row>
        <row r="1027">
          <cell r="A1027" t="str">
            <v>15575  BREECHINGS, CHIMNEYS &amp; STACKS</v>
          </cell>
        </row>
        <row r="1028">
          <cell r="A1028" t="str">
            <v>15580  FEEDWATER EQUIPMENT</v>
          </cell>
        </row>
        <row r="1029">
          <cell r="A1029" t="str">
            <v>15590  FUEL HANDLING SYSTEMS</v>
          </cell>
        </row>
        <row r="1030">
          <cell r="A1030" t="str">
            <v>15610  FURNACES</v>
          </cell>
        </row>
        <row r="1031">
          <cell r="A1031" t="str">
            <v>15620  FUEL FIRED HEATERS</v>
          </cell>
        </row>
        <row r="1032">
          <cell r="A1032" t="str">
            <v>15650  REFRIGERATION</v>
          </cell>
        </row>
        <row r="1033">
          <cell r="A1033" t="str">
            <v>15655  REFRIGERATION COMPRESSORS</v>
          </cell>
        </row>
        <row r="1034">
          <cell r="A1034" t="str">
            <v>15670  CONDENSING UNITS</v>
          </cell>
        </row>
        <row r="1035">
          <cell r="A1035" t="str">
            <v>15680  WATER CHILLERS</v>
          </cell>
        </row>
        <row r="1036">
          <cell r="A1036" t="str">
            <v>15710  COOLING TOWERS</v>
          </cell>
        </row>
        <row r="1037">
          <cell r="A1037" t="str">
            <v>15730  LIQUID COOLERS</v>
          </cell>
        </row>
        <row r="1038">
          <cell r="A1038" t="str">
            <v>15740  CONDENSERS</v>
          </cell>
        </row>
        <row r="1039">
          <cell r="A1039" t="str">
            <v>15750  HEAT TRANSFER</v>
          </cell>
        </row>
        <row r="1040">
          <cell r="A1040" t="str">
            <v>15755  HEAT EXCHANGERS</v>
          </cell>
        </row>
        <row r="1041">
          <cell r="A1041" t="str">
            <v>15760  ENERGY STORAGE TANKS</v>
          </cell>
        </row>
        <row r="1042">
          <cell r="A1042" t="str">
            <v>15770  HEAT PUMPS</v>
          </cell>
        </row>
        <row r="1043">
          <cell r="A1043" t="str">
            <v>15780  PACKAGED AIR CONDITIONING UNITS</v>
          </cell>
        </row>
        <row r="1044">
          <cell r="A1044" t="str">
            <v>15790  AIR COILS</v>
          </cell>
        </row>
        <row r="1045">
          <cell r="A1045" t="str">
            <v>15810  HUMIDIFIERS</v>
          </cell>
        </row>
        <row r="1046">
          <cell r="A1046" t="str">
            <v>15820  DEHUMIDIFIERS</v>
          </cell>
        </row>
        <row r="1047">
          <cell r="A1047" t="str">
            <v>15830  TERMINAL HEAT TRANSFER UNITS</v>
          </cell>
        </row>
        <row r="1048">
          <cell r="A1048" t="str">
            <v>15845  ENERGY RECOVERY UNITS</v>
          </cell>
        </row>
        <row r="1049">
          <cell r="A1049" t="str">
            <v>15850  AIR HANDLING</v>
          </cell>
        </row>
        <row r="1050">
          <cell r="A1050" t="str">
            <v>15855  AIR HANDLING UNITS W/ COILS</v>
          </cell>
        </row>
        <row r="1051">
          <cell r="A1051" t="str">
            <v>15860  CENTRIFUGAL FANS</v>
          </cell>
        </row>
        <row r="1052">
          <cell r="A1052" t="str">
            <v>15865  AXIAL FANS</v>
          </cell>
        </row>
        <row r="1053">
          <cell r="A1053" t="str">
            <v>15870  POWER VENTILATORS</v>
          </cell>
        </row>
        <row r="1054">
          <cell r="A1054" t="str">
            <v>15875  AIR CURTAIN UNITS</v>
          </cell>
        </row>
        <row r="1055">
          <cell r="A1055" t="str">
            <v>15880  AIR DISTRIBUTION</v>
          </cell>
        </row>
        <row r="1056">
          <cell r="A1056" t="str">
            <v>15885  AIR CLEANING DEVICES</v>
          </cell>
        </row>
        <row r="1057">
          <cell r="A1057" t="str">
            <v>15890  DUCTWORK</v>
          </cell>
        </row>
        <row r="1058">
          <cell r="A1058" t="str">
            <v>15910  DUCTWORK ACCESSORIES</v>
          </cell>
        </row>
        <row r="1059">
          <cell r="A1059" t="str">
            <v>15920  SOUND ATTENUATORS</v>
          </cell>
        </row>
        <row r="1060">
          <cell r="A1060" t="str">
            <v>15930  AIR TERMINAL UNITS</v>
          </cell>
        </row>
        <row r="1061">
          <cell r="A1061" t="str">
            <v>15940  AIR OUTLETS &amp; INLETS</v>
          </cell>
        </row>
        <row r="1062">
          <cell r="A1062" t="str">
            <v>15950  CONTROLS</v>
          </cell>
        </row>
        <row r="1063">
          <cell r="A1063" t="str">
            <v>15955  BUILDING SYSTEMS CONTROL</v>
          </cell>
        </row>
        <row r="1064">
          <cell r="A1064" t="str">
            <v>15960  ENERGY MANAGEMENT &amp; CONSERVATION SYSTEMS</v>
          </cell>
        </row>
        <row r="1065">
          <cell r="A1065" t="str">
            <v>15970  CONTROL SYSTEMS</v>
          </cell>
        </row>
        <row r="1066">
          <cell r="A1066" t="str">
            <v>15980  INSTRUMENTATION</v>
          </cell>
        </row>
        <row r="1067">
          <cell r="A1067" t="str">
            <v>15985  SEQUENCE OF OPERATIONS</v>
          </cell>
        </row>
        <row r="1068">
          <cell r="A1068" t="str">
            <v>15990  TESTING, ADJUSTING &amp; BALANCING</v>
          </cell>
        </row>
        <row r="1069">
          <cell r="A1069" t="str">
            <v>15991  MECHANICAL EQUIPMENT TESTING, ADJUSTING &amp; BALANCING</v>
          </cell>
        </row>
        <row r="1070">
          <cell r="A1070" t="str">
            <v>15992  PIPING SYSTEMS TESTING, ADJUSTING &amp; BALANCING</v>
          </cell>
        </row>
        <row r="1071">
          <cell r="A1071" t="str">
            <v>15993  AIR SYSTEMS TESTING, ADJUSTING &amp; BALANCING</v>
          </cell>
        </row>
        <row r="1072">
          <cell r="A1072" t="str">
            <v>15994  DEMONSTRATION OF MECHANICAL EQUIPMENT</v>
          </cell>
        </row>
        <row r="1073">
          <cell r="A1073" t="str">
            <v>15995  MECHANICAL SYSTEM STARTUP/COMMISSIONING</v>
          </cell>
        </row>
        <row r="1075">
          <cell r="A1075" t="str">
            <v>DIVISION 16 - ELECTRICAL</v>
          </cell>
        </row>
        <row r="1076">
          <cell r="A1076" t="str">
            <v>16050  BASIC ELECTRICAL MATERIALS &amp; METHODS</v>
          </cell>
        </row>
        <row r="1077">
          <cell r="A1077" t="str">
            <v>16110  RACEWAYS</v>
          </cell>
        </row>
        <row r="1078">
          <cell r="A1078" t="str">
            <v>16120  WIRES &amp; CABLES</v>
          </cell>
        </row>
        <row r="1079">
          <cell r="A1079" t="str">
            <v>16130  BOXES</v>
          </cell>
        </row>
        <row r="1080">
          <cell r="A1080" t="str">
            <v>16140  WIRING DEVICES</v>
          </cell>
        </row>
        <row r="1081">
          <cell r="A1081" t="str">
            <v>16150  MANUFACTURED WIRING SYSTEMS</v>
          </cell>
        </row>
        <row r="1082">
          <cell r="A1082" t="str">
            <v>16160  CABINETS &amp; ENCLOSURES</v>
          </cell>
        </row>
        <row r="1083">
          <cell r="A1083" t="str">
            <v>16190  SUPPORTING DEVICES</v>
          </cell>
        </row>
        <row r="1084">
          <cell r="A1084" t="str">
            <v>16195  ELECTRICAL IDENTIFICATION</v>
          </cell>
        </row>
        <row r="1085">
          <cell r="A1085" t="str">
            <v>16200  POWER GENERATION - BUILT-UP SYSTEMS</v>
          </cell>
        </row>
        <row r="1086">
          <cell r="A1086" t="str">
            <v>16210  GENERATORS</v>
          </cell>
        </row>
        <row r="1087">
          <cell r="A1087" t="str">
            <v>16250  GENERATOR CONTROLS</v>
          </cell>
        </row>
        <row r="1088">
          <cell r="A1088" t="str">
            <v>16290  GENERATOR GROUNDING</v>
          </cell>
        </row>
        <row r="1089">
          <cell r="A1089" t="str">
            <v>16300  MEDIUM VOLTAGE DISTRIBUTION</v>
          </cell>
        </row>
        <row r="1090">
          <cell r="A1090" t="str">
            <v>16310  MEDIUM VOLTAGE SUBSTATIONS</v>
          </cell>
        </row>
        <row r="1091">
          <cell r="A1091" t="str">
            <v>16320  MEDIUM VOLTAGE TRANSFORMERS</v>
          </cell>
        </row>
        <row r="1092">
          <cell r="A1092" t="str">
            <v>16330  MEDIUM VOLTAGE POWER FACTOR CORRECTION</v>
          </cell>
        </row>
        <row r="1093">
          <cell r="A1093" t="str">
            <v>16340  MEDIUM VOLTAGE INSULATORS &amp; LIGHTNING ARRESTORS</v>
          </cell>
        </row>
        <row r="1094">
          <cell r="A1094" t="str">
            <v>16345  MEDIUM VOLTAGE SWITCHBOARDS</v>
          </cell>
        </row>
        <row r="1095">
          <cell r="A1095" t="str">
            <v>16350  MEDIUM VOLTAGE CIRCUIT BREAKERS</v>
          </cell>
        </row>
        <row r="1096">
          <cell r="A1096" t="str">
            <v>16355  MEDIUM VOLTAGE RECLOSERS</v>
          </cell>
        </row>
        <row r="1097">
          <cell r="A1097" t="str">
            <v>16360  MEDIUM VOLTAGE INTERRUPTER SWITCHES</v>
          </cell>
        </row>
        <row r="1098">
          <cell r="A1098" t="str">
            <v>16365  MEDIUM VOLTAGE FUSES</v>
          </cell>
        </row>
        <row r="1099">
          <cell r="A1099" t="str">
            <v>16370  MEDIUM VOLTAGE OVERHEAD POWER DISTRIBUTION</v>
          </cell>
        </row>
        <row r="1100">
          <cell r="A1100" t="str">
            <v>16375  MEDIUM VOLTAGE UNDERGROUND POWER DISTRIBUTION</v>
          </cell>
        </row>
        <row r="1101">
          <cell r="A1101" t="str">
            <v>16380  MEDIUM VOLTAGE CONVERTERS</v>
          </cell>
        </row>
        <row r="1102">
          <cell r="A1102" t="str">
            <v>16390  MEDIUM VOLTAGE PRIMARY GROUNDING</v>
          </cell>
        </row>
        <row r="1103">
          <cell r="A1103" t="str">
            <v>16400  SERVICE &amp; DISTRIBUTION</v>
          </cell>
        </row>
        <row r="1104">
          <cell r="A1104" t="str">
            <v>16410  POWER FACTOR CORRECTION</v>
          </cell>
        </row>
        <row r="1105">
          <cell r="A1105" t="str">
            <v>16415  VOLTAGE REGULATORS</v>
          </cell>
        </row>
        <row r="1106">
          <cell r="A1106" t="str">
            <v>16420  SERVICE ENTRANCE</v>
          </cell>
        </row>
        <row r="1107">
          <cell r="A1107" t="str">
            <v>16425  SWITCHBOARDS</v>
          </cell>
        </row>
        <row r="1108">
          <cell r="A1108" t="str">
            <v>16430  METERING</v>
          </cell>
        </row>
        <row r="1109">
          <cell r="A1109" t="str">
            <v>16435  CONVERTERS</v>
          </cell>
        </row>
        <row r="1110">
          <cell r="A1110" t="str">
            <v>16440  DISCONNECT SWITCHES</v>
          </cell>
        </row>
        <row r="1111">
          <cell r="A1111" t="str">
            <v>16445  PEAK LOAD CONTROLLERS</v>
          </cell>
        </row>
        <row r="1112">
          <cell r="A1112" t="str">
            <v>16450  SECONDARY GROUNDING</v>
          </cell>
        </row>
        <row r="1113">
          <cell r="A1113" t="str">
            <v>16460  TRANSFORMERS</v>
          </cell>
        </row>
        <row r="1114">
          <cell r="A1114" t="str">
            <v>16465  BUS DUCT</v>
          </cell>
        </row>
        <row r="1115">
          <cell r="A1115" t="str">
            <v>16470  PANELBOARDS</v>
          </cell>
        </row>
        <row r="1116">
          <cell r="A1116" t="str">
            <v>16475  OVERCURRENT PROTECTIVE DEVICES</v>
          </cell>
        </row>
        <row r="1117">
          <cell r="A1117" t="str">
            <v>16480  MOTOR CONTROL</v>
          </cell>
        </row>
        <row r="1118">
          <cell r="A1118" t="str">
            <v>16485  CONTACTORS</v>
          </cell>
        </row>
        <row r="1119">
          <cell r="A1119" t="str">
            <v>16490  SWITCHES</v>
          </cell>
        </row>
        <row r="1120">
          <cell r="A1120" t="str">
            <v>16500  LIGHTING</v>
          </cell>
        </row>
        <row r="1121">
          <cell r="A1121" t="str">
            <v>16501  LAMPS</v>
          </cell>
        </row>
        <row r="1122">
          <cell r="A1122" t="str">
            <v>16502  LUMINAIRE ACCESSORIES</v>
          </cell>
        </row>
        <row r="1123">
          <cell r="A1123" t="str">
            <v>16510  INTERIOR LUMINAIRES</v>
          </cell>
        </row>
        <row r="1124">
          <cell r="A1124" t="str">
            <v>16520  EXTERIOR LUMINAIRES</v>
          </cell>
        </row>
        <row r="1125">
          <cell r="A1125" t="str">
            <v>16535  EMERGENCY LIGHTING</v>
          </cell>
        </row>
        <row r="1126">
          <cell r="A1126" t="str">
            <v>16545  UNDERWATER LIGHTING</v>
          </cell>
        </row>
        <row r="1127">
          <cell r="A1127" t="str">
            <v>16580  THEATRICAL LIGHTING</v>
          </cell>
        </row>
        <row r="1128">
          <cell r="A1128" t="str">
            <v>16600  SPECIAL SYSTEMS</v>
          </cell>
        </row>
        <row r="1129">
          <cell r="A1129" t="str">
            <v>16610  UNINTERRUPTABLE POWER SUPPLY SYSTEMS</v>
          </cell>
        </row>
        <row r="1130">
          <cell r="A1130" t="str">
            <v>16620  PACKAGED ENGINE GENERATOR SYSTEMS</v>
          </cell>
        </row>
        <row r="1131">
          <cell r="A1131" t="str">
            <v>16630  BATTERY POWER SYSTEMS</v>
          </cell>
        </row>
        <row r="1132">
          <cell r="A1132" t="str">
            <v>16640  CATHODIC PROTECTION</v>
          </cell>
        </row>
        <row r="1133">
          <cell r="A1133" t="str">
            <v>16650  ELECTROMAGNETIC SHIELDING SYSTEMS</v>
          </cell>
        </row>
        <row r="1134">
          <cell r="A1134" t="str">
            <v>16670  LIGHTNING PROTECTION SYSTEMS</v>
          </cell>
        </row>
        <row r="1135">
          <cell r="A1135" t="str">
            <v>16680  UNIT POWER CONDITIONERS</v>
          </cell>
        </row>
        <row r="1136">
          <cell r="A1136" t="str">
            <v>16700  COMMUNICATIONS</v>
          </cell>
        </row>
        <row r="1137">
          <cell r="A1137" t="str">
            <v>16720  ALARM &amp; DETECTION SYSTEMS</v>
          </cell>
        </row>
        <row r="1138">
          <cell r="A1138" t="str">
            <v>16730  CLOCK &amp; PROGRAM SYSTEMS</v>
          </cell>
        </row>
        <row r="1139">
          <cell r="A1139" t="str">
            <v>16740  VOICE &amp; DATA SYSTEMS</v>
          </cell>
        </row>
        <row r="1140">
          <cell r="A1140" t="str">
            <v>16770  PUBLIC ADDRESS &amp; MUSIC SYSTEMS</v>
          </cell>
        </row>
        <row r="1141">
          <cell r="A1141" t="str">
            <v>16780  TELEVISION SYSTEMS</v>
          </cell>
        </row>
        <row r="1142">
          <cell r="A1142" t="str">
            <v>16785  SATELLITE EARTH STATION SYSTEMS</v>
          </cell>
        </row>
        <row r="1143">
          <cell r="A1143" t="str">
            <v>16790  MICROWAVE SYSTEMS</v>
          </cell>
        </row>
        <row r="1144">
          <cell r="A1144" t="str">
            <v>16850  ELECTRIC RESISTANCE HEATING</v>
          </cell>
        </row>
        <row r="1145">
          <cell r="A1145" t="str">
            <v>16855  ELECTRIC HEATING CABLES &amp; MATS</v>
          </cell>
        </row>
        <row r="1146">
          <cell r="A1146" t="str">
            <v>16880  ELECTRIC RADIANT HEATERS</v>
          </cell>
        </row>
        <row r="1147">
          <cell r="A1147" t="str">
            <v>16900  CONTROLS</v>
          </cell>
        </row>
        <row r="1148">
          <cell r="A1148" t="str">
            <v>16910  ELECTRICAL SYSTEMS CONTROL</v>
          </cell>
        </row>
        <row r="1149">
          <cell r="A1149" t="str">
            <v>16915  LIGHTING CONTROL SYSTEMS</v>
          </cell>
        </row>
        <row r="1150">
          <cell r="A1150" t="str">
            <v>16920  ENVIRONMENTAL SYSTEMS CONTROL</v>
          </cell>
        </row>
        <row r="1151">
          <cell r="A1151" t="str">
            <v>16930  BUILDING SYSTEMS CONTROL</v>
          </cell>
        </row>
        <row r="1152">
          <cell r="A1152" t="str">
            <v>16940  INSTRUMENTATING</v>
          </cell>
        </row>
      </sheetData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ment Cost "/>
      <sheetName val="Mortgage Amortization "/>
      <sheetName val="Asset depreciation"/>
      <sheetName val="5 year Proforma "/>
      <sheetName val="Variables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Information"/>
      <sheetName val="Summary"/>
      <sheetName val="Detail"/>
      <sheetName val="Sitework"/>
      <sheetName val="Gen Conds"/>
      <sheetName val="Earthwork Summary"/>
      <sheetName val="New Footing Exc &amp; Stne"/>
      <sheetName val="Column Exc &amp; Stone"/>
      <sheetName val="Bond Calc"/>
      <sheetName val="Bldg. B"/>
    </sheetNames>
    <sheetDataSet>
      <sheetData sheetId="0">
        <row r="31">
          <cell r="B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ing Charts"/>
      <sheetName val="Rent Schedule"/>
      <sheetName val="Reimbursements"/>
      <sheetName val="Leasing Costs"/>
      <sheetName val="Detailed NOI"/>
      <sheetName val="Waterfall Splits"/>
      <sheetName val="Base Case"/>
      <sheetName val="One Pager"/>
      <sheetName val="Sources and Uses"/>
      <sheetName val="Amt"/>
      <sheetName val="Variables"/>
    </sheetNames>
    <sheetDataSet>
      <sheetData sheetId="0" refreshError="1"/>
      <sheetData sheetId="1">
        <row r="15">
          <cell r="B15">
            <v>3</v>
          </cell>
        </row>
        <row r="21">
          <cell r="B21">
            <v>63</v>
          </cell>
        </row>
        <row r="22">
          <cell r="B22">
            <v>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CKLIST"/>
      <sheetName val="BOND PREMIUM TEMPLATE"/>
      <sheetName val="BOND PREMIUM (3)"/>
    </sheetNames>
    <sheetDataSet>
      <sheetData sheetId="0">
        <row r="4">
          <cell r="A4" t="str">
            <v>Y</v>
          </cell>
        </row>
        <row r="5">
          <cell r="A5" t="str">
            <v>N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7E14-31AB-45EB-9B55-BA550283EAC7}">
  <sheetPr>
    <tabColor rgb="FFC55A11"/>
    <outlinePr summaryBelow="0" summaryRight="0"/>
    <pageSetUpPr fitToPage="1"/>
  </sheetPr>
  <dimension ref="A1:AQ1046"/>
  <sheetViews>
    <sheetView tabSelected="1" view="pageBreakPreview" zoomScaleNormal="100" zoomScaleSheetLayoutView="100" workbookViewId="0">
      <selection activeCell="AA78" sqref="AA78"/>
    </sheetView>
  </sheetViews>
  <sheetFormatPr baseColWidth="10" defaultColWidth="14.5" defaultRowHeight="15" customHeight="1" outlineLevelRow="6" outlineLevelCol="1" x14ac:dyDescent="0.15"/>
  <cols>
    <col min="1" max="1" width="8.1640625" style="6" customWidth="1"/>
    <col min="2" max="2" width="9.33203125" style="6" customWidth="1"/>
    <col min="3" max="3" width="12.33203125" style="6" customWidth="1"/>
    <col min="4" max="4" width="9.6640625" style="6" customWidth="1"/>
    <col min="5" max="16" width="1.83203125" style="6" hidden="1" customWidth="1"/>
    <col min="17" max="17" width="1.33203125" style="6" hidden="1" customWidth="1"/>
    <col min="18" max="24" width="1.83203125" style="6" hidden="1" customWidth="1" outlineLevel="1"/>
    <col min="25" max="25" width="13" style="6" customWidth="1" outlineLevel="1"/>
    <col min="26" max="26" width="12" style="6" customWidth="1"/>
    <col min="27" max="27" width="13.5" style="6" customWidth="1"/>
    <col min="28" max="28" width="12.5" style="6" customWidth="1"/>
    <col min="29" max="29" width="12" style="6" bestFit="1" customWidth="1"/>
    <col min="30" max="32" width="12.5" style="6" bestFit="1" customWidth="1"/>
    <col min="33" max="34" width="12" style="6" customWidth="1"/>
    <col min="35" max="35" width="6.83203125" style="6" customWidth="1"/>
    <col min="36" max="36" width="15.5" style="6" customWidth="1"/>
    <col min="37" max="39" width="14.5" style="6" bestFit="1" customWidth="1"/>
    <col min="40" max="40" width="14.83203125" style="6" bestFit="1" customWidth="1"/>
    <col min="41" max="16384" width="14.5" style="6"/>
  </cols>
  <sheetData>
    <row r="1" spans="1:40" ht="18.75" customHeight="1" x14ac:dyDescent="0.2">
      <c r="A1" s="1" t="s">
        <v>53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4"/>
      <c r="AC1" s="4"/>
      <c r="AD1" s="4"/>
      <c r="AE1" s="4"/>
      <c r="AF1" s="4"/>
      <c r="AG1" s="4"/>
      <c r="AH1" s="4"/>
      <c r="AI1" s="5"/>
    </row>
    <row r="2" spans="1:40" ht="18.75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  <c r="AB2" s="4"/>
      <c r="AC2" s="4"/>
      <c r="AD2" s="4"/>
      <c r="AE2" s="4"/>
      <c r="AF2" s="4"/>
      <c r="AG2" s="4"/>
      <c r="AH2" s="4"/>
      <c r="AI2" s="5"/>
    </row>
    <row r="3" spans="1:40" ht="18.75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4"/>
      <c r="AC3" s="4"/>
      <c r="AD3" s="4"/>
      <c r="AE3" s="4"/>
      <c r="AF3" s="4"/>
      <c r="AG3" s="4"/>
      <c r="AH3" s="4"/>
      <c r="AI3" s="5"/>
    </row>
    <row r="4" spans="1:40" ht="12.75" customHeight="1" x14ac:dyDescent="0.15">
      <c r="B4" s="7"/>
      <c r="C4" s="8"/>
      <c r="AA4" s="9" t="s">
        <v>1</v>
      </c>
      <c r="AB4" s="10">
        <v>0</v>
      </c>
      <c r="AC4" s="10">
        <v>1</v>
      </c>
      <c r="AD4" s="10">
        <v>2</v>
      </c>
      <c r="AE4" s="10">
        <v>3</v>
      </c>
      <c r="AF4" s="10">
        <v>4</v>
      </c>
      <c r="AG4" s="10">
        <v>5</v>
      </c>
      <c r="AH4" s="10"/>
      <c r="AI4" s="5"/>
    </row>
    <row r="5" spans="1:40" ht="12.75" customHeight="1" x14ac:dyDescent="0.15">
      <c r="A5" s="7" t="s">
        <v>0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4">
        <v>44681</v>
      </c>
      <c r="AC5" s="14">
        <f>EOMONTH(AB5,12)</f>
        <v>45046</v>
      </c>
      <c r="AD5" s="14">
        <f>EOMONTH(AC5,12)</f>
        <v>45412</v>
      </c>
      <c r="AE5" s="14">
        <f>EOMONTH(AD5,12)</f>
        <v>45777</v>
      </c>
      <c r="AF5" s="14">
        <f>EOMONTH(AE5,12)</f>
        <v>46142</v>
      </c>
      <c r="AG5" s="14">
        <f>EOMONTH(AF5,12)</f>
        <v>46507</v>
      </c>
      <c r="AH5" s="15"/>
      <c r="AI5" s="5"/>
    </row>
    <row r="6" spans="1:40" ht="12.75" customHeight="1" outlineLevel="2" x14ac:dyDescent="0.15">
      <c r="AA6" s="16"/>
      <c r="AI6" s="5"/>
    </row>
    <row r="7" spans="1:40" ht="12.75" customHeight="1" outlineLevel="2" x14ac:dyDescent="0.15">
      <c r="A7" s="7" t="s">
        <v>2</v>
      </c>
      <c r="B7" s="7"/>
      <c r="AA7" s="16"/>
      <c r="AI7" s="5"/>
    </row>
    <row r="8" spans="1:40" ht="12.75" customHeight="1" outlineLevel="2" x14ac:dyDescent="0.15">
      <c r="A8" s="11" t="s">
        <v>3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3"/>
      <c r="AB8" s="17">
        <v>-7387463.2730218396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9"/>
      <c r="AI8" s="5"/>
    </row>
    <row r="9" spans="1:40" ht="12.75" customHeight="1" outlineLevel="2" x14ac:dyDescent="0.15">
      <c r="A9" s="6" t="s">
        <v>4</v>
      </c>
      <c r="Z9" s="20">
        <v>0.1364763685936255</v>
      </c>
      <c r="AA9" s="21">
        <f>SUM(AB9:AI9)</f>
        <v>-1008214.1606207996</v>
      </c>
      <c r="AB9" s="22">
        <f t="shared" ref="AB9:AG10" si="0">PRODUCT($Z9,AB$8)</f>
        <v>-1008214.1606207996</v>
      </c>
      <c r="AC9" s="22">
        <f t="shared" si="0"/>
        <v>0</v>
      </c>
      <c r="AD9" s="22">
        <f t="shared" si="0"/>
        <v>0</v>
      </c>
      <c r="AE9" s="22">
        <f t="shared" si="0"/>
        <v>0</v>
      </c>
      <c r="AF9" s="22">
        <f t="shared" si="0"/>
        <v>0</v>
      </c>
      <c r="AG9" s="22">
        <f t="shared" si="0"/>
        <v>0</v>
      </c>
      <c r="AH9" s="22"/>
      <c r="AI9" s="5"/>
    </row>
    <row r="10" spans="1:40" ht="12.75" customHeight="1" outlineLevel="3" x14ac:dyDescent="0.15">
      <c r="A10" s="6" t="s">
        <v>54</v>
      </c>
      <c r="Z10" s="23">
        <v>0.13536445376103062</v>
      </c>
      <c r="AA10" s="24">
        <f>SUM(AB10:AI10)</f>
        <v>-999999.93063227669</v>
      </c>
      <c r="AB10" s="22">
        <f t="shared" si="0"/>
        <v>-999999.93063227669</v>
      </c>
      <c r="AC10" s="22">
        <f t="shared" si="0"/>
        <v>0</v>
      </c>
      <c r="AD10" s="22">
        <f t="shared" si="0"/>
        <v>0</v>
      </c>
      <c r="AE10" s="22">
        <f t="shared" si="0"/>
        <v>0</v>
      </c>
      <c r="AF10" s="22">
        <f t="shared" si="0"/>
        <v>0</v>
      </c>
      <c r="AG10" s="22">
        <f t="shared" si="0"/>
        <v>0</v>
      </c>
      <c r="AH10" s="22"/>
      <c r="AI10" s="5"/>
    </row>
    <row r="11" spans="1:40" ht="12.75" customHeight="1" outlineLevel="2" x14ac:dyDescent="0.15">
      <c r="A11" s="12" t="s">
        <v>55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25">
        <v>0.72815904228089012</v>
      </c>
      <c r="AA11" s="26">
        <f>SUM(AB11:AI11)</f>
        <v>-5379248.1817688327</v>
      </c>
      <c r="AB11" s="27">
        <f>PRODUCT(AB8,Z11)</f>
        <v>-5379248.1817688327</v>
      </c>
      <c r="AC11" s="28">
        <f>PRODUCT($Z11,AC$8)</f>
        <v>0</v>
      </c>
      <c r="AD11" s="28">
        <f>PRODUCT($Z11,AD$8)</f>
        <v>0</v>
      </c>
      <c r="AE11" s="28">
        <f>PRODUCT($Z11,AE$8)</f>
        <v>0</v>
      </c>
      <c r="AF11" s="28">
        <f>PRODUCT($Z11,AF$8)</f>
        <v>0</v>
      </c>
      <c r="AG11" s="28">
        <f>PRODUCT($Z11,AG$8)</f>
        <v>0</v>
      </c>
      <c r="AH11" s="22"/>
      <c r="AI11" s="5"/>
    </row>
    <row r="12" spans="1:40" ht="12.75" customHeight="1" outlineLevel="2" x14ac:dyDescent="0.15">
      <c r="A12" s="7" t="s">
        <v>5</v>
      </c>
      <c r="B12" s="7"/>
      <c r="Z12" s="29">
        <f t="shared" ref="Z12:AG12" si="1">SUM(Z9:Z11)</f>
        <v>0.99999986463554624</v>
      </c>
      <c r="AA12" s="30">
        <f t="shared" si="1"/>
        <v>-7387462.2730219085</v>
      </c>
      <c r="AB12" s="22">
        <f t="shared" si="1"/>
        <v>-7387462.2730219085</v>
      </c>
      <c r="AC12" s="22">
        <f t="shared" si="1"/>
        <v>0</v>
      </c>
      <c r="AD12" s="22">
        <f t="shared" si="1"/>
        <v>0</v>
      </c>
      <c r="AE12" s="22">
        <f t="shared" si="1"/>
        <v>0</v>
      </c>
      <c r="AF12" s="22">
        <f t="shared" si="1"/>
        <v>0</v>
      </c>
      <c r="AG12" s="22">
        <f t="shared" si="1"/>
        <v>0</v>
      </c>
      <c r="AH12" s="22"/>
      <c r="AI12" s="5"/>
    </row>
    <row r="13" spans="1:40" ht="12.75" customHeight="1" outlineLevel="2" x14ac:dyDescent="0.15">
      <c r="AA13" s="24"/>
      <c r="AB13" s="22"/>
      <c r="AC13" s="22"/>
      <c r="AD13" s="22"/>
      <c r="AE13" s="22"/>
      <c r="AF13" s="22"/>
      <c r="AG13" s="22"/>
      <c r="AH13" s="22"/>
      <c r="AI13" s="5"/>
    </row>
    <row r="14" spans="1:40" ht="12.75" customHeight="1" outlineLevel="2" x14ac:dyDescent="0.15">
      <c r="A14" s="6" t="s">
        <v>6</v>
      </c>
      <c r="AA14" s="24">
        <f>SUM(AB14:AI14)</f>
        <v>21553281.278321523</v>
      </c>
      <c r="AB14" s="19">
        <v>0</v>
      </c>
      <c r="AC14" s="19">
        <v>110127.04000000001</v>
      </c>
      <c r="AD14" s="19">
        <v>381788.20999999944</v>
      </c>
      <c r="AE14" s="19">
        <v>327058.43731517316</v>
      </c>
      <c r="AF14" s="19">
        <v>400669.01189331518</v>
      </c>
      <c r="AG14" s="19">
        <v>20333638.579113036</v>
      </c>
      <c r="AH14" s="19"/>
      <c r="AI14" s="5"/>
      <c r="AJ14" s="31"/>
      <c r="AK14" s="32"/>
      <c r="AL14" s="32"/>
      <c r="AM14" s="32"/>
      <c r="AN14" s="32"/>
    </row>
    <row r="15" spans="1:40" ht="12.75" customHeight="1" outlineLevel="2" x14ac:dyDescent="0.15">
      <c r="AA15" s="24"/>
      <c r="AB15" s="33"/>
      <c r="AC15" s="22"/>
      <c r="AD15" s="22"/>
      <c r="AE15" s="22"/>
      <c r="AF15" s="22"/>
      <c r="AG15" s="22"/>
      <c r="AH15" s="22"/>
      <c r="AI15" s="5"/>
    </row>
    <row r="16" spans="1:40" ht="12.75" customHeight="1" thickBot="1" x14ac:dyDescent="0.2">
      <c r="A16" s="7" t="s">
        <v>7</v>
      </c>
      <c r="B16" s="7"/>
      <c r="AA16" s="24">
        <f>SUM(AB16:AI16)</f>
        <v>14165819.005299617</v>
      </c>
      <c r="AB16" s="22">
        <f t="shared" ref="AB16:AG16" si="2">SUM(AB12,AB14)</f>
        <v>-7387462.2730219085</v>
      </c>
      <c r="AC16" s="22">
        <f t="shared" si="2"/>
        <v>110127.04000000001</v>
      </c>
      <c r="AD16" s="22">
        <f t="shared" si="2"/>
        <v>381788.20999999944</v>
      </c>
      <c r="AE16" s="22">
        <f t="shared" si="2"/>
        <v>327058.43731517316</v>
      </c>
      <c r="AF16" s="22">
        <f t="shared" si="2"/>
        <v>400669.01189331518</v>
      </c>
      <c r="AG16" s="22">
        <f t="shared" si="2"/>
        <v>20333638.579113036</v>
      </c>
      <c r="AH16" s="22"/>
      <c r="AI16" s="5"/>
    </row>
    <row r="17" spans="1:36" ht="12.75" customHeight="1" x14ac:dyDescent="0.15">
      <c r="A17" s="34" t="s">
        <v>8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7">
        <f>AA16</f>
        <v>14165819.005299617</v>
      </c>
      <c r="AA17" s="16"/>
      <c r="AB17" s="22"/>
      <c r="AC17" s="22"/>
      <c r="AD17" s="22"/>
      <c r="AE17" s="22"/>
      <c r="AF17" s="22"/>
      <c r="AG17" s="22"/>
      <c r="AH17" s="22"/>
      <c r="AI17" s="5"/>
    </row>
    <row r="18" spans="1:36" ht="12.75" customHeight="1" x14ac:dyDescent="0.15">
      <c r="A18" s="38" t="s">
        <v>9</v>
      </c>
      <c r="B18" s="7"/>
      <c r="Z18" s="39">
        <f>XIRR(AB16:AI16,AB5:AI5)</f>
        <v>0.24769632220268253</v>
      </c>
      <c r="AA18" s="16"/>
      <c r="AB18" s="22"/>
      <c r="AC18" s="22"/>
      <c r="AD18" s="22"/>
      <c r="AE18" s="22"/>
      <c r="AF18" s="22"/>
      <c r="AG18" s="22"/>
      <c r="AH18" s="22"/>
      <c r="AI18" s="5"/>
    </row>
    <row r="19" spans="1:36" ht="12.75" customHeight="1" collapsed="1" thickBot="1" x14ac:dyDescent="0.2">
      <c r="A19" s="40" t="s">
        <v>10</v>
      </c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3">
        <f>ABS(AA14/AA12)</f>
        <v>2.9175487443139194</v>
      </c>
      <c r="AA19" s="16"/>
      <c r="AB19" s="22"/>
      <c r="AC19" s="22"/>
      <c r="AD19" s="22"/>
      <c r="AE19" s="22"/>
      <c r="AF19" s="22"/>
      <c r="AG19" s="22"/>
      <c r="AH19" s="22"/>
      <c r="AI19" s="5"/>
    </row>
    <row r="20" spans="1:36" ht="12.75" hidden="1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44"/>
      <c r="AB20" s="45"/>
      <c r="AC20" s="45"/>
      <c r="AD20" s="45"/>
      <c r="AE20" s="45"/>
      <c r="AF20" s="45"/>
      <c r="AG20" s="45"/>
      <c r="AH20" s="45"/>
      <c r="AI20" s="5"/>
    </row>
    <row r="21" spans="1:36" ht="12.75" hidden="1" customHeight="1" x14ac:dyDescent="0.15">
      <c r="A21" s="7" t="s">
        <v>11</v>
      </c>
      <c r="B21" s="7"/>
      <c r="Z21" s="6" t="s">
        <v>12</v>
      </c>
      <c r="AA21" s="46" t="s">
        <v>13</v>
      </c>
      <c r="AB21" s="22"/>
      <c r="AC21" s="22"/>
      <c r="AD21" s="22"/>
      <c r="AE21" s="22"/>
      <c r="AF21" s="22"/>
      <c r="AG21" s="22"/>
      <c r="AH21" s="22"/>
      <c r="AI21" s="5"/>
    </row>
    <row r="22" spans="1:36" ht="12.75" hidden="1" customHeight="1" x14ac:dyDescent="0.15">
      <c r="A22" s="7" t="s">
        <v>14</v>
      </c>
      <c r="B22" s="7"/>
      <c r="Z22" s="47">
        <v>0.08</v>
      </c>
      <c r="AA22" s="48">
        <f>((1+Z22)^(1/365)-1)</f>
        <v>2.1087439837685906E-4</v>
      </c>
      <c r="AB22" s="22"/>
      <c r="AC22" s="22"/>
      <c r="AD22" s="22"/>
      <c r="AE22" s="22"/>
      <c r="AF22" s="22"/>
      <c r="AG22" s="22"/>
      <c r="AH22" s="22"/>
      <c r="AI22" s="5"/>
    </row>
    <row r="23" spans="1:36" ht="12.75" hidden="1" customHeight="1" x14ac:dyDescent="0.15">
      <c r="A23" s="7"/>
      <c r="B23" s="7"/>
      <c r="Z23" s="47"/>
      <c r="AA23" s="49"/>
      <c r="AB23" s="22"/>
      <c r="AC23" s="22"/>
      <c r="AD23" s="22"/>
      <c r="AE23" s="22"/>
      <c r="AF23" s="22"/>
      <c r="AG23" s="22"/>
      <c r="AH23" s="22"/>
      <c r="AI23" s="5"/>
    </row>
    <row r="24" spans="1:36" ht="12.75" hidden="1" customHeight="1" x14ac:dyDescent="0.15">
      <c r="A24" s="6" t="s">
        <v>15</v>
      </c>
      <c r="AA24" s="50"/>
      <c r="AB24" s="22">
        <f t="shared" ref="AB24:AG24" si="3">AA28</f>
        <v>0</v>
      </c>
      <c r="AC24" s="22">
        <f t="shared" si="3"/>
        <v>-7387463.2730218396</v>
      </c>
      <c r="AD24" s="22">
        <f t="shared" si="3"/>
        <v>-7868333.2948633423</v>
      </c>
      <c r="AE24" s="22">
        <f t="shared" si="3"/>
        <v>-8117803.7169059161</v>
      </c>
      <c r="AF24" s="22">
        <f t="shared" si="3"/>
        <v>-8440169.5769429486</v>
      </c>
      <c r="AG24" s="22">
        <f t="shared" si="3"/>
        <v>-8714714.1312047914</v>
      </c>
      <c r="AH24" s="22"/>
      <c r="AI24" s="5"/>
    </row>
    <row r="25" spans="1:36" ht="12.75" hidden="1" customHeight="1" x14ac:dyDescent="0.15">
      <c r="A25" s="6" t="s">
        <v>16</v>
      </c>
      <c r="AA25" s="50"/>
      <c r="AB25" s="22">
        <f t="shared" ref="AB25:AG25" si="4">AB$8</f>
        <v>-7387463.2730218396</v>
      </c>
      <c r="AC25" s="22">
        <f t="shared" si="4"/>
        <v>0</v>
      </c>
      <c r="AD25" s="22">
        <f t="shared" si="4"/>
        <v>0</v>
      </c>
      <c r="AE25" s="22">
        <f t="shared" si="4"/>
        <v>0</v>
      </c>
      <c r="AF25" s="22">
        <f t="shared" si="4"/>
        <v>0</v>
      </c>
      <c r="AG25" s="22">
        <f t="shared" si="4"/>
        <v>0</v>
      </c>
      <c r="AH25" s="22"/>
      <c r="AI25" s="5"/>
    </row>
    <row r="26" spans="1:36" ht="12.75" hidden="1" customHeight="1" x14ac:dyDescent="0.15">
      <c r="A26" s="6" t="s">
        <v>17</v>
      </c>
      <c r="AA26" s="50"/>
      <c r="AB26" s="22">
        <f t="shared" ref="AB26:AG26" si="5">AB24*((1+$AA22)^(AB$5-AA$5)-1)</f>
        <v>0</v>
      </c>
      <c r="AC26" s="22">
        <f>AC24*((1+$AA22)^(AC$5-AB$5)-1)</f>
        <v>-590997.06184150325</v>
      </c>
      <c r="AD26" s="22">
        <f>AD24*((1+$AA22)^(AD$5-AC$5)-1)</f>
        <v>-631258.63204257295</v>
      </c>
      <c r="AE26" s="22">
        <f t="shared" si="5"/>
        <v>-649424.29735220526</v>
      </c>
      <c r="AF26" s="22">
        <f t="shared" si="5"/>
        <v>-675213.56615515728</v>
      </c>
      <c r="AG26" s="22">
        <f t="shared" si="5"/>
        <v>-697177.13049609563</v>
      </c>
      <c r="AH26" s="22"/>
      <c r="AI26" s="5"/>
    </row>
    <row r="27" spans="1:36" ht="12.75" hidden="1" customHeight="1" x14ac:dyDescent="0.15">
      <c r="A27" s="6" t="s">
        <v>18</v>
      </c>
      <c r="AA27" s="50"/>
      <c r="AB27" s="22">
        <f t="shared" ref="AB27:AG27" si="6">MIN(AB$14,-SUM((AB24:AB26)))</f>
        <v>0</v>
      </c>
      <c r="AC27" s="22">
        <f t="shared" si="6"/>
        <v>110127.04000000001</v>
      </c>
      <c r="AD27" s="22">
        <f t="shared" si="6"/>
        <v>381788.20999999944</v>
      </c>
      <c r="AE27" s="22">
        <f t="shared" si="6"/>
        <v>327058.43731517316</v>
      </c>
      <c r="AF27" s="22">
        <f t="shared" si="6"/>
        <v>400669.01189331518</v>
      </c>
      <c r="AG27" s="22">
        <f t="shared" si="6"/>
        <v>9411891.2617008872</v>
      </c>
      <c r="AH27" s="22"/>
      <c r="AI27" s="5"/>
      <c r="AJ27" s="51"/>
    </row>
    <row r="28" spans="1:36" ht="12.75" hidden="1" customHeight="1" x14ac:dyDescent="0.15">
      <c r="A28" s="6" t="s">
        <v>19</v>
      </c>
      <c r="AA28" s="50"/>
      <c r="AB28" s="22">
        <f t="shared" ref="AB28:AG28" si="7">SUM(AB24:AB27)</f>
        <v>-7387463.2730218396</v>
      </c>
      <c r="AC28" s="22">
        <f>SUM(AC24:AC27)</f>
        <v>-7868333.2948633423</v>
      </c>
      <c r="AD28" s="22">
        <f t="shared" si="7"/>
        <v>-8117803.7169059161</v>
      </c>
      <c r="AE28" s="22">
        <f t="shared" si="7"/>
        <v>-8440169.5769429486</v>
      </c>
      <c r="AF28" s="22">
        <f t="shared" si="7"/>
        <v>-8714714.1312047914</v>
      </c>
      <c r="AG28" s="22">
        <f t="shared" si="7"/>
        <v>0</v>
      </c>
      <c r="AH28" s="22"/>
      <c r="AI28" s="5"/>
    </row>
    <row r="29" spans="1:36" ht="12.75" hidden="1" customHeight="1" x14ac:dyDescent="0.15">
      <c r="A29" s="6" t="s">
        <v>20</v>
      </c>
      <c r="AA29" s="50"/>
      <c r="AB29" s="22">
        <f t="shared" ref="AB29:AG29" si="8">AB$14-AB27</f>
        <v>0</v>
      </c>
      <c r="AC29" s="22">
        <f t="shared" si="8"/>
        <v>0</v>
      </c>
      <c r="AD29" s="22">
        <f t="shared" si="8"/>
        <v>0</v>
      </c>
      <c r="AE29" s="22">
        <f t="shared" si="8"/>
        <v>0</v>
      </c>
      <c r="AF29" s="22">
        <f t="shared" si="8"/>
        <v>0</v>
      </c>
      <c r="AG29" s="22">
        <f t="shared" si="8"/>
        <v>10921747.317412149</v>
      </c>
      <c r="AH29" s="22"/>
      <c r="AI29" s="5"/>
    </row>
    <row r="30" spans="1:36" ht="12.75" hidden="1" customHeight="1" x14ac:dyDescent="0.15">
      <c r="A30" s="6" t="s">
        <v>21</v>
      </c>
      <c r="Z30" s="29">
        <f>XIRR(AB30:AI30,$AB$5:$AI$5)</f>
        <v>7.9999998211860726E-2</v>
      </c>
      <c r="AA30" s="52"/>
      <c r="AB30" s="22">
        <f t="shared" ref="AB30:AG30" si="9">SUM(AB25,AB27)</f>
        <v>-7387463.2730218396</v>
      </c>
      <c r="AC30" s="22">
        <f t="shared" si="9"/>
        <v>110127.04000000001</v>
      </c>
      <c r="AD30" s="22">
        <f t="shared" si="9"/>
        <v>381788.20999999944</v>
      </c>
      <c r="AE30" s="22">
        <f t="shared" si="9"/>
        <v>327058.43731517316</v>
      </c>
      <c r="AF30" s="22">
        <f t="shared" si="9"/>
        <v>400669.01189331518</v>
      </c>
      <c r="AG30" s="22">
        <f t="shared" si="9"/>
        <v>9411891.2617008872</v>
      </c>
      <c r="AH30" s="22"/>
      <c r="AI30" s="5"/>
    </row>
    <row r="31" spans="1:36" ht="12.75" hidden="1" customHeight="1" collapsed="1" x14ac:dyDescent="0.15">
      <c r="AA31" s="52"/>
      <c r="AB31" s="22"/>
      <c r="AC31" s="22"/>
      <c r="AD31" s="22"/>
      <c r="AE31" s="22"/>
      <c r="AF31" s="22"/>
      <c r="AG31" s="22"/>
      <c r="AH31" s="22"/>
      <c r="AI31" s="5"/>
    </row>
    <row r="32" spans="1:36" ht="12.75" hidden="1" customHeight="1" outlineLevel="1" x14ac:dyDescent="0.15">
      <c r="A32" s="7" t="s">
        <v>22</v>
      </c>
      <c r="B32" s="7"/>
      <c r="Z32" s="23">
        <v>0.12</v>
      </c>
      <c r="AA32" s="48">
        <f>((1+Z32)^(1/365)-1)</f>
        <v>3.1053775565537123E-4</v>
      </c>
      <c r="AB32" s="22"/>
      <c r="AC32" s="22"/>
      <c r="AD32" s="22"/>
      <c r="AE32" s="22"/>
      <c r="AF32" s="22"/>
      <c r="AG32" s="22"/>
      <c r="AH32" s="22"/>
      <c r="AI32" s="5"/>
    </row>
    <row r="33" spans="1:35" ht="12.75" hidden="1" customHeight="1" outlineLevel="1" x14ac:dyDescent="0.15">
      <c r="A33" s="6" t="s">
        <v>15</v>
      </c>
      <c r="AA33" s="46"/>
      <c r="AB33" s="22">
        <f t="shared" ref="AB33:AG33" si="10">AA37</f>
        <v>0</v>
      </c>
      <c r="AC33" s="22">
        <f>AB37</f>
        <v>-7387463.2730218396</v>
      </c>
      <c r="AD33" s="22">
        <f t="shared" si="10"/>
        <v>-8163831.8257843908</v>
      </c>
      <c r="AE33" s="22">
        <f t="shared" si="10"/>
        <v>-8764542.8342526983</v>
      </c>
      <c r="AF33" s="22">
        <f t="shared" si="10"/>
        <v>-9489229.5370477661</v>
      </c>
      <c r="AG33" s="22">
        <f t="shared" si="10"/>
        <v>-10227268.069600092</v>
      </c>
      <c r="AH33" s="22"/>
      <c r="AI33" s="5"/>
    </row>
    <row r="34" spans="1:35" ht="12.75" hidden="1" customHeight="1" outlineLevel="1" x14ac:dyDescent="0.15">
      <c r="A34" s="6" t="s">
        <v>16</v>
      </c>
      <c r="AA34" s="46"/>
      <c r="AB34" s="22">
        <f t="shared" ref="AB34:AG34" si="11">AB$8</f>
        <v>-7387463.2730218396</v>
      </c>
      <c r="AC34" s="22">
        <f t="shared" si="11"/>
        <v>0</v>
      </c>
      <c r="AD34" s="22">
        <f t="shared" si="11"/>
        <v>0</v>
      </c>
      <c r="AE34" s="22">
        <f t="shared" si="11"/>
        <v>0</v>
      </c>
      <c r="AF34" s="22">
        <f t="shared" si="11"/>
        <v>0</v>
      </c>
      <c r="AG34" s="22">
        <f t="shared" si="11"/>
        <v>0</v>
      </c>
      <c r="AH34" s="22"/>
      <c r="AI34" s="5"/>
    </row>
    <row r="35" spans="1:35" ht="12.75" hidden="1" customHeight="1" outlineLevel="1" x14ac:dyDescent="0.15">
      <c r="A35" s="6" t="s">
        <v>17</v>
      </c>
      <c r="AA35" s="46"/>
      <c r="AB35" s="22">
        <f t="shared" ref="AB35:AG35" si="12">AB33*((1+$AA32)^(AB$5-AA$5)-1)</f>
        <v>0</v>
      </c>
      <c r="AC35" s="22">
        <f>AC33*((1+$AA32)^(AC$5-AB$5)-1)</f>
        <v>-886495.59276255104</v>
      </c>
      <c r="AD35" s="22">
        <f t="shared" si="12"/>
        <v>-982499.21846830682</v>
      </c>
      <c r="AE35" s="22">
        <f t="shared" si="12"/>
        <v>-1051745.140110241</v>
      </c>
      <c r="AF35" s="22">
        <f t="shared" si="12"/>
        <v>-1138707.5444456423</v>
      </c>
      <c r="AG35" s="22">
        <f t="shared" si="12"/>
        <v>-1227272.1683519145</v>
      </c>
      <c r="AH35" s="22"/>
      <c r="AI35" s="5"/>
    </row>
    <row r="36" spans="1:35" ht="12.75" hidden="1" customHeight="1" outlineLevel="1" x14ac:dyDescent="0.15">
      <c r="A36" s="6" t="s">
        <v>18</v>
      </c>
      <c r="AA36" s="46"/>
      <c r="AB36" s="22">
        <f t="shared" ref="AB36:AG36" si="13">MIN(AB$14,-SUM((AB33:AB35)))</f>
        <v>0</v>
      </c>
      <c r="AC36" s="22">
        <f t="shared" si="13"/>
        <v>110127.04000000001</v>
      </c>
      <c r="AD36" s="22">
        <f t="shared" si="13"/>
        <v>381788.20999999944</v>
      </c>
      <c r="AE36" s="22">
        <f t="shared" si="13"/>
        <v>327058.43731517316</v>
      </c>
      <c r="AF36" s="22">
        <f t="shared" si="13"/>
        <v>400669.01189331518</v>
      </c>
      <c r="AG36" s="22">
        <f t="shared" si="13"/>
        <v>11454540.237952007</v>
      </c>
      <c r="AH36" s="22"/>
      <c r="AI36" s="5"/>
    </row>
    <row r="37" spans="1:35" ht="12.75" hidden="1" customHeight="1" outlineLevel="1" x14ac:dyDescent="0.15">
      <c r="A37" s="6" t="s">
        <v>19</v>
      </c>
      <c r="AA37" s="46"/>
      <c r="AB37" s="22">
        <f t="shared" ref="AB37:AG37" si="14">SUM(AB33:AB36)</f>
        <v>-7387463.2730218396</v>
      </c>
      <c r="AC37" s="22">
        <f>SUM(AC33:AC36)</f>
        <v>-8163831.8257843908</v>
      </c>
      <c r="AD37" s="22">
        <f t="shared" si="14"/>
        <v>-8764542.8342526983</v>
      </c>
      <c r="AE37" s="22">
        <f t="shared" si="14"/>
        <v>-9489229.5370477661</v>
      </c>
      <c r="AF37" s="22">
        <f t="shared" si="14"/>
        <v>-10227268.069600092</v>
      </c>
      <c r="AG37" s="22">
        <f t="shared" si="14"/>
        <v>0</v>
      </c>
      <c r="AH37" s="22"/>
      <c r="AI37" s="5"/>
    </row>
    <row r="38" spans="1:35" ht="12.75" hidden="1" customHeight="1" outlineLevel="1" x14ac:dyDescent="0.15">
      <c r="A38" s="6" t="s">
        <v>20</v>
      </c>
      <c r="AA38" s="46"/>
      <c r="AB38" s="22">
        <f t="shared" ref="AB38:AG38" si="15">AB$14-AB36</f>
        <v>0</v>
      </c>
      <c r="AC38" s="22">
        <f t="shared" si="15"/>
        <v>0</v>
      </c>
      <c r="AD38" s="22">
        <f t="shared" si="15"/>
        <v>0</v>
      </c>
      <c r="AE38" s="22">
        <f t="shared" si="15"/>
        <v>0</v>
      </c>
      <c r="AF38" s="22">
        <f t="shared" si="15"/>
        <v>0</v>
      </c>
      <c r="AG38" s="22">
        <f t="shared" si="15"/>
        <v>8879098.3411610294</v>
      </c>
      <c r="AH38" s="22"/>
      <c r="AI38" s="5"/>
    </row>
    <row r="39" spans="1:35" ht="12.75" hidden="1" customHeight="1" outlineLevel="1" x14ac:dyDescent="0.15">
      <c r="A39" s="6" t="s">
        <v>21</v>
      </c>
      <c r="Z39" s="29">
        <f>XIRR(AB39:AI39,$AB$5:$AI$5)</f>
        <v>0.11999999880790704</v>
      </c>
      <c r="AA39" s="46"/>
      <c r="AB39" s="22">
        <f t="shared" ref="AB39:AG39" si="16">SUM(AB34,AB36)</f>
        <v>-7387463.2730218396</v>
      </c>
      <c r="AC39" s="22">
        <f t="shared" si="16"/>
        <v>110127.04000000001</v>
      </c>
      <c r="AD39" s="22">
        <f t="shared" si="16"/>
        <v>381788.20999999944</v>
      </c>
      <c r="AE39" s="22">
        <f t="shared" si="16"/>
        <v>327058.43731517316</v>
      </c>
      <c r="AF39" s="22">
        <f t="shared" si="16"/>
        <v>400669.01189331518</v>
      </c>
      <c r="AG39" s="22">
        <f t="shared" si="16"/>
        <v>11454540.237952007</v>
      </c>
      <c r="AH39" s="22"/>
      <c r="AI39" s="5"/>
    </row>
    <row r="40" spans="1:35" ht="12.75" hidden="1" customHeight="1" collapsed="1" x14ac:dyDescent="0.15">
      <c r="AA40" s="46"/>
      <c r="AB40" s="22"/>
      <c r="AC40" s="22"/>
      <c r="AD40" s="22"/>
      <c r="AE40" s="22"/>
      <c r="AF40" s="22"/>
      <c r="AG40" s="22"/>
      <c r="AH40" s="22"/>
      <c r="AI40" s="5"/>
    </row>
    <row r="41" spans="1:35" ht="12.75" hidden="1" customHeight="1" outlineLevel="1" x14ac:dyDescent="0.15">
      <c r="A41" s="7" t="s">
        <v>23</v>
      </c>
      <c r="B41" s="7"/>
      <c r="Z41" s="23">
        <v>0.12</v>
      </c>
      <c r="AA41" s="48">
        <f>((1+Z41)^(1/365)-1)</f>
        <v>3.1053775565537123E-4</v>
      </c>
      <c r="AB41" s="22"/>
      <c r="AC41" s="22"/>
      <c r="AD41" s="22"/>
      <c r="AE41" s="22"/>
      <c r="AF41" s="22"/>
      <c r="AG41" s="22"/>
      <c r="AH41" s="22"/>
      <c r="AI41" s="5"/>
    </row>
    <row r="42" spans="1:35" ht="12.75" hidden="1" customHeight="1" outlineLevel="1" x14ac:dyDescent="0.15">
      <c r="A42" s="6" t="s">
        <v>15</v>
      </c>
      <c r="AA42" s="46"/>
      <c r="AB42" s="22">
        <f t="shared" ref="AB42:AG42" si="17">AA46</f>
        <v>0</v>
      </c>
      <c r="AC42" s="22">
        <f t="shared" si="17"/>
        <v>-7387463.2730218396</v>
      </c>
      <c r="AD42" s="22">
        <f t="shared" si="17"/>
        <v>-8163831.8257843908</v>
      </c>
      <c r="AE42" s="22">
        <f t="shared" si="17"/>
        <v>-8764542.8342526983</v>
      </c>
      <c r="AF42" s="22">
        <f t="shared" si="17"/>
        <v>-9489229.5370477661</v>
      </c>
      <c r="AG42" s="22">
        <f t="shared" si="17"/>
        <v>-10227268.069600092</v>
      </c>
      <c r="AH42" s="22"/>
      <c r="AI42" s="5"/>
    </row>
    <row r="43" spans="1:35" ht="12.75" hidden="1" customHeight="1" outlineLevel="1" x14ac:dyDescent="0.15">
      <c r="A43" s="6" t="s">
        <v>16</v>
      </c>
      <c r="AA43" s="46"/>
      <c r="AB43" s="22">
        <f t="shared" ref="AB43:AG43" si="18">AB$8</f>
        <v>-7387463.2730218396</v>
      </c>
      <c r="AC43" s="22">
        <f t="shared" si="18"/>
        <v>0</v>
      </c>
      <c r="AD43" s="22">
        <f t="shared" si="18"/>
        <v>0</v>
      </c>
      <c r="AE43" s="22">
        <f t="shared" si="18"/>
        <v>0</v>
      </c>
      <c r="AF43" s="22">
        <f t="shared" si="18"/>
        <v>0</v>
      </c>
      <c r="AG43" s="22">
        <f t="shared" si="18"/>
        <v>0</v>
      </c>
      <c r="AH43" s="22"/>
      <c r="AI43" s="5"/>
    </row>
    <row r="44" spans="1:35" ht="12.75" hidden="1" customHeight="1" outlineLevel="1" x14ac:dyDescent="0.15">
      <c r="A44" s="6" t="s">
        <v>17</v>
      </c>
      <c r="AA44" s="46"/>
      <c r="AB44" s="22">
        <f t="shared" ref="AB44:AG44" si="19">AB42*((1+$AA41)^(AB$5-AA$5)-1)</f>
        <v>0</v>
      </c>
      <c r="AC44" s="22">
        <f t="shared" si="19"/>
        <v>-886495.59276255104</v>
      </c>
      <c r="AD44" s="22">
        <f t="shared" si="19"/>
        <v>-982499.21846830682</v>
      </c>
      <c r="AE44" s="22">
        <f t="shared" si="19"/>
        <v>-1051745.140110241</v>
      </c>
      <c r="AF44" s="22">
        <f t="shared" si="19"/>
        <v>-1138707.5444456423</v>
      </c>
      <c r="AG44" s="22">
        <f t="shared" si="19"/>
        <v>-1227272.1683519145</v>
      </c>
      <c r="AH44" s="22"/>
      <c r="AI44" s="5"/>
    </row>
    <row r="45" spans="1:35" ht="12.75" hidden="1" customHeight="1" outlineLevel="1" x14ac:dyDescent="0.15">
      <c r="A45" s="6" t="s">
        <v>18</v>
      </c>
      <c r="AA45" s="46"/>
      <c r="AB45" s="22">
        <f t="shared" ref="AB45:AG45" si="20">MIN(AB$14,-SUM((AB42:AB44)))</f>
        <v>0</v>
      </c>
      <c r="AC45" s="22">
        <f t="shared" si="20"/>
        <v>110127.04000000001</v>
      </c>
      <c r="AD45" s="22">
        <f t="shared" si="20"/>
        <v>381788.20999999944</v>
      </c>
      <c r="AE45" s="22">
        <f t="shared" si="20"/>
        <v>327058.43731517316</v>
      </c>
      <c r="AF45" s="22">
        <f t="shared" si="20"/>
        <v>400669.01189331518</v>
      </c>
      <c r="AG45" s="22">
        <f t="shared" si="20"/>
        <v>11454540.237952007</v>
      </c>
      <c r="AH45" s="22"/>
      <c r="AI45" s="5"/>
    </row>
    <row r="46" spans="1:35" ht="12.75" hidden="1" customHeight="1" outlineLevel="1" x14ac:dyDescent="0.15">
      <c r="A46" s="6" t="s">
        <v>19</v>
      </c>
      <c r="AA46" s="46"/>
      <c r="AB46" s="22">
        <f t="shared" ref="AB46:AG46" si="21">SUM(AB42:AB45)</f>
        <v>-7387463.2730218396</v>
      </c>
      <c r="AC46" s="22">
        <f t="shared" si="21"/>
        <v>-8163831.8257843908</v>
      </c>
      <c r="AD46" s="22">
        <f t="shared" si="21"/>
        <v>-8764542.8342526983</v>
      </c>
      <c r="AE46" s="22">
        <f t="shared" si="21"/>
        <v>-9489229.5370477661</v>
      </c>
      <c r="AF46" s="22">
        <f t="shared" si="21"/>
        <v>-10227268.069600092</v>
      </c>
      <c r="AG46" s="22">
        <f t="shared" si="21"/>
        <v>0</v>
      </c>
      <c r="AH46" s="22"/>
      <c r="AI46" s="5"/>
    </row>
    <row r="47" spans="1:35" ht="12.75" hidden="1" customHeight="1" outlineLevel="1" x14ac:dyDescent="0.15">
      <c r="A47" s="6" t="s">
        <v>20</v>
      </c>
      <c r="AA47" s="46"/>
      <c r="AB47" s="22">
        <f t="shared" ref="AB47:AG47" si="22">AB$14-AB45</f>
        <v>0</v>
      </c>
      <c r="AC47" s="22">
        <f t="shared" si="22"/>
        <v>0</v>
      </c>
      <c r="AD47" s="22">
        <f t="shared" si="22"/>
        <v>0</v>
      </c>
      <c r="AE47" s="22">
        <f t="shared" si="22"/>
        <v>0</v>
      </c>
      <c r="AF47" s="22">
        <f t="shared" si="22"/>
        <v>0</v>
      </c>
      <c r="AG47" s="22">
        <f t="shared" si="22"/>
        <v>8879098.3411610294</v>
      </c>
      <c r="AH47" s="22"/>
      <c r="AI47" s="5"/>
    </row>
    <row r="48" spans="1:35" ht="12.75" hidden="1" customHeight="1" outlineLevel="1" x14ac:dyDescent="0.15">
      <c r="A48" s="6" t="s">
        <v>21</v>
      </c>
      <c r="Z48" s="29">
        <f>XIRR(AB48:AI48,$AB$5:$AI$5)</f>
        <v>0.11999999880790704</v>
      </c>
      <c r="AA48" s="46"/>
      <c r="AB48" s="22">
        <f t="shared" ref="AB48:AG48" si="23">SUM(AB43,AB45)</f>
        <v>-7387463.2730218396</v>
      </c>
      <c r="AC48" s="22">
        <f t="shared" si="23"/>
        <v>110127.04000000001</v>
      </c>
      <c r="AD48" s="22">
        <f t="shared" si="23"/>
        <v>381788.20999999944</v>
      </c>
      <c r="AE48" s="22">
        <f t="shared" si="23"/>
        <v>327058.43731517316</v>
      </c>
      <c r="AF48" s="22">
        <f t="shared" si="23"/>
        <v>400669.01189331518</v>
      </c>
      <c r="AG48" s="22">
        <f t="shared" si="23"/>
        <v>11454540.237952007</v>
      </c>
      <c r="AH48" s="22"/>
      <c r="AI48" s="5"/>
    </row>
    <row r="49" spans="1:37" ht="12.75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44"/>
      <c r="AB49" s="45"/>
      <c r="AC49" s="45"/>
      <c r="AD49" s="45"/>
      <c r="AE49" s="45"/>
      <c r="AF49" s="45"/>
      <c r="AG49" s="45"/>
      <c r="AH49" s="45"/>
      <c r="AI49" s="5"/>
    </row>
    <row r="50" spans="1:37" ht="12.75" customHeight="1" x14ac:dyDescent="0.15">
      <c r="A50" s="7" t="s">
        <v>24</v>
      </c>
      <c r="B50" s="7"/>
      <c r="C50" s="7"/>
      <c r="AA50" s="16"/>
      <c r="AB50" s="22"/>
      <c r="AC50" s="22"/>
      <c r="AD50" s="22"/>
      <c r="AE50" s="22"/>
      <c r="AF50" s="22"/>
      <c r="AG50" s="22"/>
      <c r="AH50" s="22"/>
      <c r="AI50" s="5"/>
    </row>
    <row r="51" spans="1:37" ht="12.75" customHeight="1" x14ac:dyDescent="0.15">
      <c r="A51" s="11" t="s">
        <v>25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53">
        <f>Z30</f>
        <v>7.9999998211860726E-2</v>
      </c>
      <c r="AA51" s="54">
        <f>SUM(AB51:AI51)</f>
        <v>10631533.960909374</v>
      </c>
      <c r="AB51" s="55">
        <f>AB27</f>
        <v>0</v>
      </c>
      <c r="AC51" s="55">
        <f t="shared" ref="AC51:AG51" si="24">AC27</f>
        <v>110127.04000000001</v>
      </c>
      <c r="AD51" s="55">
        <f t="shared" si="24"/>
        <v>381788.20999999944</v>
      </c>
      <c r="AE51" s="55">
        <f t="shared" si="24"/>
        <v>327058.43731517316</v>
      </c>
      <c r="AF51" s="55">
        <f t="shared" si="24"/>
        <v>400669.01189331518</v>
      </c>
      <c r="AG51" s="55">
        <f t="shared" si="24"/>
        <v>9411891.2617008872</v>
      </c>
      <c r="AH51" s="33"/>
      <c r="AI51" s="56"/>
      <c r="AJ51" s="57"/>
      <c r="AK51" s="22"/>
    </row>
    <row r="52" spans="1:37" ht="12.75" customHeight="1" x14ac:dyDescent="0.15">
      <c r="A52" s="7"/>
      <c r="B52" s="7"/>
      <c r="C52" s="6" t="str">
        <f>A9</f>
        <v>Developer Partners</v>
      </c>
      <c r="Z52" s="23">
        <f>Z9</f>
        <v>0.1364763685936255</v>
      </c>
      <c r="AA52" s="24">
        <f>SUM(AB52:AI52)</f>
        <v>1450953.147564715</v>
      </c>
      <c r="AB52" s="22">
        <f t="shared" ref="AB52:AF52" si="25">AB51*$Z$52</f>
        <v>0</v>
      </c>
      <c r="AC52" s="22">
        <f t="shared" si="25"/>
        <v>15029.738503164939</v>
      </c>
      <c r="AD52" s="22">
        <f t="shared" si="25"/>
        <v>52105.068472660416</v>
      </c>
      <c r="AE52" s="22">
        <f t="shared" si="25"/>
        <v>44635.747842680728</v>
      </c>
      <c r="AF52" s="22">
        <f t="shared" si="25"/>
        <v>54681.851751195798</v>
      </c>
      <c r="AG52" s="22">
        <f>AG51*$Z$52</f>
        <v>1284500.7409950132</v>
      </c>
      <c r="AH52" s="22"/>
      <c r="AI52" s="56"/>
      <c r="AJ52" s="57"/>
      <c r="AK52" s="22"/>
    </row>
    <row r="53" spans="1:37" ht="12.75" customHeight="1" x14ac:dyDescent="0.15">
      <c r="A53" s="7"/>
      <c r="B53" s="7"/>
      <c r="C53" s="58" t="str">
        <f>A10</f>
        <v>Co-GP Investors (A1 Shares)</v>
      </c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9">
        <f>Z10</f>
        <v>0.13536445376103062</v>
      </c>
      <c r="AA53" s="60">
        <f>SUM(AB53:AI53)</f>
        <v>1439131.787260344</v>
      </c>
      <c r="AB53" s="61">
        <f t="shared" ref="AB53:AG53" si="26">AB51*$Z$53</f>
        <v>0</v>
      </c>
      <c r="AC53" s="61">
        <f t="shared" si="26"/>
        <v>14907.28661391917</v>
      </c>
      <c r="AD53" s="61">
        <f t="shared" si="26"/>
        <v>51680.552499051577</v>
      </c>
      <c r="AE53" s="61">
        <f t="shared" si="26"/>
        <v>44272.086715104691</v>
      </c>
      <c r="AF53" s="61">
        <f t="shared" si="26"/>
        <v>54236.341933910495</v>
      </c>
      <c r="AG53" s="61">
        <f t="shared" si="26"/>
        <v>1274035.519498358</v>
      </c>
      <c r="AH53" s="22"/>
      <c r="AI53" s="56"/>
      <c r="AJ53" s="57"/>
      <c r="AK53" s="22"/>
    </row>
    <row r="54" spans="1:37" ht="12.75" customHeight="1" x14ac:dyDescent="0.15">
      <c r="A54" s="7"/>
      <c r="B54" s="7"/>
      <c r="C54" s="62" t="str">
        <f>A11</f>
        <v>Common Equity Investors (A2 Shares)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3">
        <f>Z11</f>
        <v>0.72815904228089012</v>
      </c>
      <c r="AA54" s="64">
        <f>SUM(AB54:AI54)</f>
        <v>7741447.5869525289</v>
      </c>
      <c r="AB54" s="65">
        <f t="shared" ref="AB54:AG54" si="27">AB51*$Z$54</f>
        <v>0</v>
      </c>
      <c r="AC54" s="65">
        <f t="shared" si="27"/>
        <v>80189.999975629282</v>
      </c>
      <c r="AD54" s="65">
        <f t="shared" si="27"/>
        <v>278002.53734773496</v>
      </c>
      <c r="AE54" s="65">
        <f t="shared" si="27"/>
        <v>238150.55848530101</v>
      </c>
      <c r="AF54" s="65">
        <f t="shared" si="27"/>
        <v>291750.76397186698</v>
      </c>
      <c r="AG54" s="65">
        <f t="shared" si="27"/>
        <v>6853353.7271719966</v>
      </c>
      <c r="AH54" s="22"/>
      <c r="AI54" s="56"/>
      <c r="AJ54" s="57"/>
      <c r="AK54" s="22"/>
    </row>
    <row r="55" spans="1:37" ht="12.75" customHeight="1" x14ac:dyDescent="0.15">
      <c r="A55" s="7"/>
      <c r="B55" s="7"/>
      <c r="AA55" s="24"/>
      <c r="AB55" s="22"/>
      <c r="AC55" s="22"/>
      <c r="AD55" s="22"/>
      <c r="AE55" s="22"/>
      <c r="AF55" s="22"/>
      <c r="AG55" s="22"/>
      <c r="AH55" s="22"/>
      <c r="AI55" s="5"/>
      <c r="AJ55" s="66"/>
    </row>
    <row r="56" spans="1:37" ht="12.75" customHeight="1" outlineLevel="1" x14ac:dyDescent="0.15">
      <c r="A56" s="11" t="s">
        <v>26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53">
        <f>Z39</f>
        <v>0.11999999880790704</v>
      </c>
      <c r="AA56" s="54">
        <f>SUM(AB56:AI56)</f>
        <v>2042648.9762511197</v>
      </c>
      <c r="AB56" s="55">
        <f t="shared" ref="AB56:AG56" si="28">AB36-AB27</f>
        <v>0</v>
      </c>
      <c r="AC56" s="55">
        <f t="shared" si="28"/>
        <v>0</v>
      </c>
      <c r="AD56" s="55">
        <f t="shared" si="28"/>
        <v>0</v>
      </c>
      <c r="AE56" s="55">
        <f t="shared" si="28"/>
        <v>0</v>
      </c>
      <c r="AF56" s="55">
        <f t="shared" si="28"/>
        <v>0</v>
      </c>
      <c r="AG56" s="55">
        <f t="shared" si="28"/>
        <v>2042648.9762511197</v>
      </c>
      <c r="AH56" s="33"/>
      <c r="AI56" s="67"/>
      <c r="AJ56" s="7"/>
    </row>
    <row r="57" spans="1:37" ht="12.75" customHeight="1" outlineLevel="1" x14ac:dyDescent="0.15">
      <c r="A57" s="7"/>
      <c r="B57" s="7"/>
      <c r="C57" s="6" t="str">
        <f>A9</f>
        <v>Developer Partners</v>
      </c>
      <c r="Z57" s="68">
        <f>Z9</f>
        <v>0.1364763685936255</v>
      </c>
      <c r="AA57" s="24">
        <f>SUM(AB57:AI57)</f>
        <v>278773.31459023961</v>
      </c>
      <c r="AB57" s="22">
        <f t="shared" ref="AB57:AG59" si="29">PRODUCT($Z57,AB$56)</f>
        <v>0</v>
      </c>
      <c r="AC57" s="22">
        <f t="shared" si="29"/>
        <v>0</v>
      </c>
      <c r="AD57" s="22">
        <f t="shared" si="29"/>
        <v>0</v>
      </c>
      <c r="AE57" s="22">
        <f t="shared" si="29"/>
        <v>0</v>
      </c>
      <c r="AF57" s="22">
        <f t="shared" si="29"/>
        <v>0</v>
      </c>
      <c r="AG57" s="22">
        <f t="shared" si="29"/>
        <v>278773.31459023961</v>
      </c>
      <c r="AH57" s="22"/>
      <c r="AI57" s="5"/>
    </row>
    <row r="58" spans="1:37" ht="12.75" customHeight="1" outlineLevel="1" x14ac:dyDescent="0.15">
      <c r="A58" s="7"/>
      <c r="B58" s="7"/>
      <c r="C58" s="58" t="str">
        <f>A10</f>
        <v>Co-GP Investors (A1 Shares)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69"/>
      <c r="Z58" s="70">
        <v>0.24</v>
      </c>
      <c r="AA58" s="60">
        <f>SUM(AB58:AI58)</f>
        <v>490235.75430026872</v>
      </c>
      <c r="AB58" s="61">
        <f t="shared" si="29"/>
        <v>0</v>
      </c>
      <c r="AC58" s="61">
        <f t="shared" si="29"/>
        <v>0</v>
      </c>
      <c r="AD58" s="61">
        <f t="shared" si="29"/>
        <v>0</v>
      </c>
      <c r="AE58" s="61">
        <f t="shared" si="29"/>
        <v>0</v>
      </c>
      <c r="AF58" s="61">
        <f t="shared" si="29"/>
        <v>0</v>
      </c>
      <c r="AG58" s="61">
        <f t="shared" si="29"/>
        <v>490235.75430026872</v>
      </c>
      <c r="AH58" s="22"/>
      <c r="AI58" s="5"/>
    </row>
    <row r="59" spans="1:37" ht="12.75" customHeight="1" outlineLevel="1" x14ac:dyDescent="0.15">
      <c r="A59" s="7"/>
      <c r="B59" s="7"/>
      <c r="C59" s="62" t="str">
        <f>A11</f>
        <v>Common Equity Investors (A2 Shares)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3">
        <f>100%-Z57-Z58</f>
        <v>0.62352363140637457</v>
      </c>
      <c r="AA59" s="64">
        <f>SUM(AB59:AI59)</f>
        <v>1273639.9073606115</v>
      </c>
      <c r="AB59" s="65">
        <f t="shared" si="29"/>
        <v>0</v>
      </c>
      <c r="AC59" s="65">
        <f t="shared" si="29"/>
        <v>0</v>
      </c>
      <c r="AD59" s="65">
        <f t="shared" si="29"/>
        <v>0</v>
      </c>
      <c r="AE59" s="65">
        <f t="shared" si="29"/>
        <v>0</v>
      </c>
      <c r="AF59" s="65">
        <f t="shared" si="29"/>
        <v>0</v>
      </c>
      <c r="AG59" s="65">
        <f t="shared" si="29"/>
        <v>1273639.9073606115</v>
      </c>
      <c r="AH59" s="22"/>
      <c r="AI59" s="5"/>
    </row>
    <row r="60" spans="1:37" ht="12.75" customHeight="1" outlineLevel="1" collapsed="1" x14ac:dyDescent="0.15">
      <c r="A60" s="7"/>
      <c r="B60" s="7"/>
      <c r="Z60" s="71"/>
      <c r="AA60" s="24"/>
      <c r="AB60" s="22"/>
      <c r="AC60" s="22"/>
      <c r="AD60" s="22"/>
      <c r="AE60" s="22"/>
      <c r="AF60" s="22"/>
      <c r="AG60" s="22"/>
      <c r="AH60" s="22"/>
      <c r="AI60" s="5"/>
    </row>
    <row r="61" spans="1:37" ht="12.75" hidden="1" customHeight="1" outlineLevel="2" x14ac:dyDescent="0.15">
      <c r="A61" s="11" t="s">
        <v>27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53">
        <f>Z41</f>
        <v>0.12</v>
      </c>
      <c r="AA61" s="54">
        <f>SUM(AB61:AI61)</f>
        <v>0</v>
      </c>
      <c r="AB61" s="55">
        <f t="shared" ref="AB61:AG61" si="30">AB45-AB36</f>
        <v>0</v>
      </c>
      <c r="AC61" s="55">
        <f t="shared" si="30"/>
        <v>0</v>
      </c>
      <c r="AD61" s="55">
        <f t="shared" si="30"/>
        <v>0</v>
      </c>
      <c r="AE61" s="55">
        <f t="shared" si="30"/>
        <v>0</v>
      </c>
      <c r="AF61" s="55">
        <f t="shared" si="30"/>
        <v>0</v>
      </c>
      <c r="AG61" s="55">
        <f t="shared" si="30"/>
        <v>0</v>
      </c>
      <c r="AH61" s="33"/>
      <c r="AI61" s="67"/>
      <c r="AJ61" s="7"/>
    </row>
    <row r="62" spans="1:37" ht="12.75" hidden="1" customHeight="1" outlineLevel="2" x14ac:dyDescent="0.15">
      <c r="A62" s="7"/>
      <c r="B62" s="7"/>
      <c r="C62" s="6" t="str">
        <f>A9</f>
        <v>Developer Partners</v>
      </c>
      <c r="Z62" s="23">
        <f>Z9</f>
        <v>0.1364763685936255</v>
      </c>
      <c r="AA62" s="24">
        <f>SUM(AB62:AI62)</f>
        <v>0</v>
      </c>
      <c r="AB62" s="22">
        <f>PRODUCT($Z62,AB$61)</f>
        <v>0</v>
      </c>
      <c r="AC62" s="22">
        <f t="shared" ref="AC62:AF64" si="31">PRODUCT($Z62,AC$61)</f>
        <v>0</v>
      </c>
      <c r="AD62" s="22">
        <f t="shared" si="31"/>
        <v>0</v>
      </c>
      <c r="AE62" s="22">
        <f t="shared" si="31"/>
        <v>0</v>
      </c>
      <c r="AF62" s="22">
        <f t="shared" si="31"/>
        <v>0</v>
      </c>
      <c r="AG62" s="22">
        <f>PRODUCT($Z62,AG$61)</f>
        <v>0</v>
      </c>
      <c r="AH62" s="22"/>
      <c r="AI62" s="5"/>
    </row>
    <row r="63" spans="1:37" ht="12.75" hidden="1" customHeight="1" outlineLevel="2" x14ac:dyDescent="0.15">
      <c r="A63" s="7"/>
      <c r="B63" s="7"/>
      <c r="C63" s="6" t="str">
        <f>A10</f>
        <v>Co-GP Investors (A1 Shares)</v>
      </c>
      <c r="Z63" s="23">
        <f>Z10</f>
        <v>0.13536445376103062</v>
      </c>
      <c r="AA63" s="24">
        <f>SUM(AB63:AI63)</f>
        <v>0</v>
      </c>
      <c r="AB63" s="22">
        <f>PRODUCT($Z63,AB$61)</f>
        <v>0</v>
      </c>
      <c r="AC63" s="22">
        <f t="shared" si="31"/>
        <v>0</v>
      </c>
      <c r="AD63" s="22">
        <f t="shared" si="31"/>
        <v>0</v>
      </c>
      <c r="AE63" s="22">
        <f t="shared" si="31"/>
        <v>0</v>
      </c>
      <c r="AF63" s="22">
        <f t="shared" si="31"/>
        <v>0</v>
      </c>
      <c r="AG63" s="22">
        <f>PRODUCT($Z63,AG$61)</f>
        <v>0</v>
      </c>
      <c r="AH63" s="22"/>
      <c r="AI63" s="5"/>
    </row>
    <row r="64" spans="1:37" ht="12.75" hidden="1" customHeight="1" outlineLevel="2" x14ac:dyDescent="0.15">
      <c r="A64" s="7"/>
      <c r="B64" s="7"/>
      <c r="C64" s="6" t="str">
        <f>A11</f>
        <v>Common Equity Investors (A2 Shares)</v>
      </c>
      <c r="Z64" s="23">
        <f>100%-Z62-Z63</f>
        <v>0.72815917764534399</v>
      </c>
      <c r="AA64" s="24">
        <f>SUM(AB64:AI64)</f>
        <v>0</v>
      </c>
      <c r="AB64" s="22">
        <f>PRODUCT($Z64,AB$61)</f>
        <v>0</v>
      </c>
      <c r="AC64" s="22">
        <f t="shared" si="31"/>
        <v>0</v>
      </c>
      <c r="AD64" s="22">
        <f t="shared" si="31"/>
        <v>0</v>
      </c>
      <c r="AE64" s="22">
        <f t="shared" si="31"/>
        <v>0</v>
      </c>
      <c r="AF64" s="22">
        <f t="shared" si="31"/>
        <v>0</v>
      </c>
      <c r="AG64" s="22">
        <f>PRODUCT($Z64,AG$61)</f>
        <v>0</v>
      </c>
      <c r="AH64" s="22"/>
      <c r="AI64" s="5"/>
    </row>
    <row r="65" spans="1:43" ht="12.75" hidden="1" customHeight="1" outlineLevel="2" x14ac:dyDescent="0.15">
      <c r="A65" s="7"/>
      <c r="B65" s="7"/>
      <c r="Z65" s="71"/>
      <c r="AA65" s="24"/>
      <c r="AB65" s="22"/>
      <c r="AC65" s="22"/>
      <c r="AD65" s="22"/>
      <c r="AE65" s="22"/>
      <c r="AF65" s="22"/>
      <c r="AG65" s="22"/>
      <c r="AH65" s="22"/>
      <c r="AI65" s="5"/>
    </row>
    <row r="66" spans="1:43" ht="12.75" customHeight="1" x14ac:dyDescent="0.15">
      <c r="A66" s="7" t="s">
        <v>28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2"/>
      <c r="AA66" s="73">
        <f>SUM(AB66:AI66)</f>
        <v>8879098.3411610294</v>
      </c>
      <c r="AB66" s="33">
        <f t="shared" ref="AB66:AG66" si="32">AB14-AB45</f>
        <v>0</v>
      </c>
      <c r="AC66" s="33">
        <f t="shared" si="32"/>
        <v>0</v>
      </c>
      <c r="AD66" s="33">
        <f t="shared" si="32"/>
        <v>0</v>
      </c>
      <c r="AE66" s="33">
        <f t="shared" si="32"/>
        <v>0</v>
      </c>
      <c r="AF66" s="33">
        <f t="shared" si="32"/>
        <v>0</v>
      </c>
      <c r="AG66" s="33">
        <f t="shared" si="32"/>
        <v>8879098.3411610294</v>
      </c>
      <c r="AH66" s="33"/>
      <c r="AI66" s="67"/>
      <c r="AJ66" s="7"/>
    </row>
    <row r="67" spans="1:43" ht="12.75" customHeight="1" x14ac:dyDescent="0.15">
      <c r="A67" s="7"/>
      <c r="B67" s="7"/>
      <c r="Z67" s="71"/>
      <c r="AA67" s="24"/>
      <c r="AB67" s="22"/>
      <c r="AC67" s="22"/>
      <c r="AD67" s="22"/>
      <c r="AE67" s="22"/>
      <c r="AF67" s="22"/>
      <c r="AG67" s="22"/>
      <c r="AH67" s="22"/>
      <c r="AI67" s="5"/>
    </row>
    <row r="68" spans="1:43" ht="12.75" customHeight="1" outlineLevel="1" x14ac:dyDescent="0.15">
      <c r="A68" s="74" t="s">
        <v>29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v>0.3</v>
      </c>
      <c r="AA68" s="76">
        <f>SUM(AB68:AI68)</f>
        <v>2663729.5023483089</v>
      </c>
      <c r="AB68" s="77">
        <f t="shared" ref="AB68:AG68" si="33">PRODUCT($Z68,AB$66)</f>
        <v>0</v>
      </c>
      <c r="AC68" s="77">
        <f t="shared" si="33"/>
        <v>0</v>
      </c>
      <c r="AD68" s="77">
        <f t="shared" si="33"/>
        <v>0</v>
      </c>
      <c r="AE68" s="77">
        <f t="shared" si="33"/>
        <v>0</v>
      </c>
      <c r="AF68" s="77">
        <f t="shared" si="33"/>
        <v>0</v>
      </c>
      <c r="AG68" s="77">
        <f t="shared" si="33"/>
        <v>2663729.5023483089</v>
      </c>
      <c r="AH68" s="33"/>
      <c r="AI68" s="67"/>
      <c r="AJ68" s="7"/>
    </row>
    <row r="69" spans="1:43" ht="12.75" customHeight="1" outlineLevel="1" x14ac:dyDescent="0.15">
      <c r="A69" s="7"/>
      <c r="B69" s="7"/>
      <c r="D69" s="78"/>
      <c r="Z69" s="47"/>
      <c r="AA69" s="73"/>
      <c r="AB69" s="22"/>
      <c r="AC69" s="22"/>
      <c r="AD69" s="22"/>
      <c r="AE69" s="22"/>
      <c r="AF69" s="22"/>
      <c r="AG69" s="22"/>
      <c r="AH69" s="22"/>
      <c r="AI69" s="5"/>
    </row>
    <row r="70" spans="1:43" ht="12.75" customHeight="1" outlineLevel="1" x14ac:dyDescent="0.15">
      <c r="A70" s="11" t="s">
        <v>30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79">
        <f>1-Z68</f>
        <v>0.7</v>
      </c>
      <c r="AA70" s="54">
        <f>SUM(AB70:AI70)</f>
        <v>6215368.83881272</v>
      </c>
      <c r="AB70" s="55">
        <f t="shared" ref="AB70:AG70" si="34">PRODUCT($Z70,AB$66)</f>
        <v>0</v>
      </c>
      <c r="AC70" s="55">
        <f t="shared" si="34"/>
        <v>0</v>
      </c>
      <c r="AD70" s="55">
        <f t="shared" si="34"/>
        <v>0</v>
      </c>
      <c r="AE70" s="55">
        <f t="shared" si="34"/>
        <v>0</v>
      </c>
      <c r="AF70" s="55">
        <f t="shared" si="34"/>
        <v>0</v>
      </c>
      <c r="AG70" s="55">
        <f t="shared" si="34"/>
        <v>6215368.83881272</v>
      </c>
      <c r="AH70" s="33"/>
      <c r="AI70" s="67"/>
      <c r="AJ70" s="7"/>
    </row>
    <row r="71" spans="1:43" ht="12.75" customHeight="1" outlineLevel="1" x14ac:dyDescent="0.15">
      <c r="A71" s="7"/>
      <c r="B71" s="7"/>
      <c r="C71" s="6" t="str">
        <f>A9</f>
        <v>Developer Partners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23">
        <f>Z9</f>
        <v>0.1364763685936255</v>
      </c>
      <c r="AA71" s="24">
        <f>SUM(AB71:AI71)</f>
        <v>848250.96859113884</v>
      </c>
      <c r="AB71" s="22">
        <f t="shared" ref="AB71:AG71" si="35">AB70*$Z$71</f>
        <v>0</v>
      </c>
      <c r="AC71" s="22">
        <f t="shared" si="35"/>
        <v>0</v>
      </c>
      <c r="AD71" s="22">
        <f t="shared" si="35"/>
        <v>0</v>
      </c>
      <c r="AE71" s="22">
        <f t="shared" si="35"/>
        <v>0</v>
      </c>
      <c r="AF71" s="22">
        <f t="shared" si="35"/>
        <v>0</v>
      </c>
      <c r="AG71" s="22">
        <f t="shared" si="35"/>
        <v>848250.96859113884</v>
      </c>
      <c r="AH71" s="22"/>
      <c r="AI71" s="67"/>
      <c r="AJ71" s="33">
        <f>AG68+AG71</f>
        <v>3511980.4709394476</v>
      </c>
      <c r="AK71" s="33">
        <v>3511980.4709394476</v>
      </c>
    </row>
    <row r="72" spans="1:43" ht="12.75" customHeight="1" outlineLevel="1" x14ac:dyDescent="0.15">
      <c r="A72" s="7"/>
      <c r="B72" s="7"/>
      <c r="C72" s="58" t="str">
        <f>A10</f>
        <v>Co-GP Investors (A1 Shares)</v>
      </c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59">
        <f>Z10</f>
        <v>0.13536445376103062</v>
      </c>
      <c r="AA72" s="60">
        <f>SUM(AB72:AI72)</f>
        <v>841340.00778921507</v>
      </c>
      <c r="AB72" s="61">
        <f t="shared" ref="AB72:AG72" si="36">AB70*$Z$72</f>
        <v>0</v>
      </c>
      <c r="AC72" s="61">
        <f t="shared" si="36"/>
        <v>0</v>
      </c>
      <c r="AD72" s="61">
        <f t="shared" si="36"/>
        <v>0</v>
      </c>
      <c r="AE72" s="61">
        <f t="shared" si="36"/>
        <v>0</v>
      </c>
      <c r="AF72" s="61">
        <f t="shared" si="36"/>
        <v>0</v>
      </c>
      <c r="AG72" s="61">
        <f t="shared" si="36"/>
        <v>841340.00778921507</v>
      </c>
      <c r="AH72" s="22"/>
      <c r="AI72" s="67"/>
      <c r="AJ72" s="7"/>
    </row>
    <row r="73" spans="1:43" ht="12.75" customHeight="1" outlineLevel="1" x14ac:dyDescent="0.15">
      <c r="A73" s="7"/>
      <c r="B73" s="7"/>
      <c r="C73" s="62" t="str">
        <f>A11</f>
        <v>Common Equity Investors (A2 Shares)</v>
      </c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3">
        <f>Z11</f>
        <v>0.72815904228089012</v>
      </c>
      <c r="AA73" s="64">
        <f>SUM(AB73:AI73)</f>
        <v>4525777.021092358</v>
      </c>
      <c r="AB73" s="65">
        <f t="shared" ref="AB73:AG73" si="37">AB70*$Z$73</f>
        <v>0</v>
      </c>
      <c r="AC73" s="65">
        <f t="shared" si="37"/>
        <v>0</v>
      </c>
      <c r="AD73" s="65">
        <f t="shared" si="37"/>
        <v>0</v>
      </c>
      <c r="AE73" s="65">
        <f t="shared" si="37"/>
        <v>0</v>
      </c>
      <c r="AF73" s="65">
        <f t="shared" si="37"/>
        <v>0</v>
      </c>
      <c r="AG73" s="65">
        <f t="shared" si="37"/>
        <v>4525777.021092358</v>
      </c>
      <c r="AH73" s="22"/>
      <c r="AI73" s="5"/>
    </row>
    <row r="74" spans="1:43" ht="12.75" customHeight="1" outlineLevel="1" x14ac:dyDescent="0.15">
      <c r="A74" s="7"/>
      <c r="B74" s="7"/>
      <c r="Z74" s="81"/>
      <c r="AA74" s="24"/>
      <c r="AB74" s="33"/>
      <c r="AC74" s="22"/>
      <c r="AD74" s="22"/>
      <c r="AE74" s="22"/>
      <c r="AF74" s="22"/>
      <c r="AG74" s="22"/>
      <c r="AH74" s="22"/>
      <c r="AI74" s="5"/>
    </row>
    <row r="75" spans="1:43" ht="12.75" customHeight="1" outlineLevel="1" x14ac:dyDescent="0.15">
      <c r="A75" s="7"/>
      <c r="B75" s="7"/>
      <c r="Z75" s="81"/>
      <c r="AA75" s="24"/>
      <c r="AB75" s="22"/>
      <c r="AC75" s="22"/>
      <c r="AD75" s="22"/>
      <c r="AE75" s="22"/>
      <c r="AF75" s="22"/>
      <c r="AG75" s="22"/>
      <c r="AH75" s="22"/>
      <c r="AI75" s="5"/>
    </row>
    <row r="76" spans="1:43" ht="12.75" customHeight="1" outlineLevel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82"/>
      <c r="AB76" s="45"/>
      <c r="AC76" s="45"/>
      <c r="AD76" s="45"/>
      <c r="AE76" s="45"/>
      <c r="AF76" s="45"/>
      <c r="AG76" s="45"/>
      <c r="AH76" s="45"/>
      <c r="AI76" s="5"/>
    </row>
    <row r="77" spans="1:43" ht="12.75" customHeight="1" x14ac:dyDescent="0.15">
      <c r="A77" s="7" t="s">
        <v>31</v>
      </c>
      <c r="B77" s="7"/>
      <c r="AA77" s="24"/>
      <c r="AB77" s="22"/>
      <c r="AC77" s="22"/>
      <c r="AD77" s="22"/>
      <c r="AE77" s="22"/>
      <c r="AF77" s="22"/>
      <c r="AG77" s="22"/>
      <c r="AH77" s="22"/>
      <c r="AI77" s="5"/>
    </row>
    <row r="78" spans="1:43" ht="12.75" customHeight="1" x14ac:dyDescent="0.15">
      <c r="A78" s="7" t="str">
        <f>A9</f>
        <v>Developer Partners</v>
      </c>
      <c r="B78" s="7"/>
      <c r="Z78" s="83" t="s">
        <v>32</v>
      </c>
      <c r="AA78" s="24">
        <v>10246441.75</v>
      </c>
      <c r="AB78" s="22"/>
      <c r="AC78" s="22"/>
      <c r="AD78" s="22"/>
      <c r="AE78" s="22"/>
      <c r="AF78" s="22"/>
      <c r="AG78" s="22"/>
      <c r="AH78" s="22"/>
      <c r="AI78" s="5"/>
      <c r="AJ78" s="7" t="s">
        <v>33</v>
      </c>
    </row>
    <row r="79" spans="1:43" ht="12.75" customHeight="1" x14ac:dyDescent="0.15">
      <c r="C79" s="29"/>
      <c r="Z79" s="83" t="s">
        <v>34</v>
      </c>
      <c r="AA79" s="24">
        <f>-SUM(AB79:AI79)</f>
        <v>1008214.1606207996</v>
      </c>
      <c r="AB79" s="22">
        <f t="shared" ref="AB79:AG79" si="38">(AB9)</f>
        <v>-1008214.1606207996</v>
      </c>
      <c r="AC79" s="22">
        <f t="shared" si="38"/>
        <v>0</v>
      </c>
      <c r="AD79" s="22">
        <f t="shared" si="38"/>
        <v>0</v>
      </c>
      <c r="AE79" s="22">
        <f t="shared" si="38"/>
        <v>0</v>
      </c>
      <c r="AF79" s="22">
        <f t="shared" si="38"/>
        <v>0</v>
      </c>
      <c r="AG79" s="22">
        <f t="shared" si="38"/>
        <v>0</v>
      </c>
      <c r="AH79" s="22"/>
      <c r="AI79" s="5"/>
      <c r="AJ79" s="6" t="s">
        <v>14</v>
      </c>
      <c r="AK79" s="22">
        <f t="shared" ref="AK79:AP79" si="39">AB51*$B$80</f>
        <v>0</v>
      </c>
      <c r="AL79" s="22">
        <f t="shared" si="39"/>
        <v>15029.738503164939</v>
      </c>
      <c r="AM79" s="22">
        <f t="shared" si="39"/>
        <v>52105.068472660416</v>
      </c>
      <c r="AN79" s="22">
        <f t="shared" si="39"/>
        <v>44635.747842680728</v>
      </c>
      <c r="AO79" s="22">
        <f t="shared" si="39"/>
        <v>54681.851751195798</v>
      </c>
      <c r="AP79" s="22">
        <f t="shared" si="39"/>
        <v>1284500.7409950132</v>
      </c>
      <c r="AQ79" s="22"/>
    </row>
    <row r="80" spans="1:43" ht="12.75" customHeight="1" x14ac:dyDescent="0.15">
      <c r="B80" s="29">
        <f>Z9</f>
        <v>0.1364763685936255</v>
      </c>
      <c r="C80" s="12" t="s">
        <v>56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84" t="s">
        <v>35</v>
      </c>
      <c r="AA80" s="26">
        <f>SUM(AB80:AI80)</f>
        <v>5241706.9330944018</v>
      </c>
      <c r="AB80" s="28">
        <f>SUM(AB52,AB$57,AB62,AB$68,AB71)</f>
        <v>0</v>
      </c>
      <c r="AC80" s="28">
        <f t="shared" ref="AC80:AG80" si="40">SUM(AC52,AC$57,AC62,AC$68,AC71)</f>
        <v>15029.738503164939</v>
      </c>
      <c r="AD80" s="28">
        <f t="shared" si="40"/>
        <v>52105.068472660416</v>
      </c>
      <c r="AE80" s="28">
        <f t="shared" si="40"/>
        <v>44635.747842680728</v>
      </c>
      <c r="AF80" s="28">
        <f t="shared" si="40"/>
        <v>54681.851751195798</v>
      </c>
      <c r="AG80" s="28">
        <f t="shared" si="40"/>
        <v>5075254.5265247002</v>
      </c>
      <c r="AH80" s="22"/>
      <c r="AI80" s="5"/>
      <c r="AJ80" s="6" t="s">
        <v>22</v>
      </c>
      <c r="AK80" s="22">
        <f t="shared" ref="AK80:AP80" si="41">AB57</f>
        <v>0</v>
      </c>
      <c r="AL80" s="22">
        <f t="shared" si="41"/>
        <v>0</v>
      </c>
      <c r="AM80" s="22">
        <f t="shared" si="41"/>
        <v>0</v>
      </c>
      <c r="AN80" s="22">
        <f t="shared" si="41"/>
        <v>0</v>
      </c>
      <c r="AO80" s="22">
        <f t="shared" si="41"/>
        <v>0</v>
      </c>
      <c r="AP80" s="22">
        <f t="shared" si="41"/>
        <v>278773.31459023961</v>
      </c>
      <c r="AQ80" s="22"/>
    </row>
    <row r="81" spans="1:43" ht="12.75" customHeight="1" thickBot="1" x14ac:dyDescent="0.2">
      <c r="C81" s="7" t="s">
        <v>36</v>
      </c>
      <c r="AA81" s="73">
        <f>SUM(AB81:AI81)</f>
        <v>4233492.7724736026</v>
      </c>
      <c r="AB81" s="33">
        <f t="shared" ref="AB81:AG81" si="42">SUM(AB79:AB80)</f>
        <v>-1008214.1606207996</v>
      </c>
      <c r="AC81" s="33">
        <f t="shared" si="42"/>
        <v>15029.738503164939</v>
      </c>
      <c r="AD81" s="33">
        <f t="shared" si="42"/>
        <v>52105.068472660416</v>
      </c>
      <c r="AE81" s="33">
        <f t="shared" si="42"/>
        <v>44635.747842680728</v>
      </c>
      <c r="AF81" s="33">
        <f t="shared" si="42"/>
        <v>54681.851751195798</v>
      </c>
      <c r="AG81" s="33">
        <f t="shared" si="42"/>
        <v>5075254.5265247002</v>
      </c>
      <c r="AH81" s="33"/>
      <c r="AI81" s="67"/>
      <c r="AJ81" s="6" t="s">
        <v>23</v>
      </c>
      <c r="AK81" s="22">
        <f>AB62</f>
        <v>0</v>
      </c>
      <c r="AL81" s="22">
        <f>AC62*($B$80/$Z$9)</f>
        <v>0</v>
      </c>
      <c r="AM81" s="22">
        <f>AD62*($B$80/$Z$9)</f>
        <v>0</v>
      </c>
      <c r="AN81" s="22">
        <f>AE62*($B$80/$Z$9)</f>
        <v>0</v>
      </c>
      <c r="AO81" s="22">
        <f>AF62*($B$80/$Z$9)</f>
        <v>0</v>
      </c>
      <c r="AP81" s="22">
        <f>AG62*($B$80/$Z$9)</f>
        <v>0</v>
      </c>
      <c r="AQ81" s="22"/>
    </row>
    <row r="82" spans="1:43" ht="12.75" customHeight="1" x14ac:dyDescent="0.15">
      <c r="C82" s="3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85"/>
      <c r="AB82" s="33"/>
      <c r="AC82" s="33"/>
      <c r="AD82" s="33"/>
      <c r="AE82" s="33"/>
      <c r="AF82" s="33"/>
      <c r="AG82" s="33"/>
      <c r="AH82" s="33"/>
      <c r="AI82" s="67"/>
      <c r="AJ82" s="6" t="s">
        <v>37</v>
      </c>
      <c r="AK82" s="22">
        <f t="shared" ref="AK82:AP82" si="43">AB68</f>
        <v>0</v>
      </c>
      <c r="AL82" s="22">
        <f t="shared" si="43"/>
        <v>0</v>
      </c>
      <c r="AM82" s="22">
        <f t="shared" si="43"/>
        <v>0</v>
      </c>
      <c r="AN82" s="22">
        <f t="shared" si="43"/>
        <v>0</v>
      </c>
      <c r="AO82" s="22">
        <f t="shared" si="43"/>
        <v>0</v>
      </c>
      <c r="AP82" s="22">
        <f t="shared" si="43"/>
        <v>2663729.5023483089</v>
      </c>
      <c r="AQ82" s="22"/>
    </row>
    <row r="83" spans="1:43" ht="12.75" customHeight="1" x14ac:dyDescent="0.15">
      <c r="C83" s="38" t="s">
        <v>38</v>
      </c>
      <c r="AA83" s="86">
        <f>XIRR(AB81:AG81,AB5:AG5,22%)</f>
        <v>0.40067396223545076</v>
      </c>
      <c r="AB83" s="33"/>
      <c r="AC83" s="33"/>
      <c r="AD83" s="33"/>
      <c r="AE83" s="33"/>
      <c r="AF83" s="33"/>
      <c r="AG83" s="33"/>
      <c r="AH83" s="33"/>
      <c r="AI83" s="67"/>
      <c r="AJ83" s="6" t="s">
        <v>39</v>
      </c>
      <c r="AK83" s="22">
        <f t="shared" ref="AK83:AP83" si="44">AB71</f>
        <v>0</v>
      </c>
      <c r="AL83" s="22">
        <f t="shared" si="44"/>
        <v>0</v>
      </c>
      <c r="AM83" s="22">
        <f t="shared" si="44"/>
        <v>0</v>
      </c>
      <c r="AN83" s="22">
        <f t="shared" si="44"/>
        <v>0</v>
      </c>
      <c r="AO83" s="22">
        <f t="shared" si="44"/>
        <v>0</v>
      </c>
      <c r="AP83" s="22">
        <f t="shared" si="44"/>
        <v>848250.96859113884</v>
      </c>
      <c r="AQ83" s="22"/>
    </row>
    <row r="84" spans="1:43" ht="12.75" customHeight="1" thickBot="1" x14ac:dyDescent="0.2">
      <c r="C84" s="40" t="s">
        <v>10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87">
        <f>ABS(AA80/AA79)</f>
        <v>5.1990014997080216</v>
      </c>
      <c r="AB84" s="33"/>
      <c r="AC84" s="33"/>
      <c r="AD84" s="33"/>
      <c r="AE84" s="33"/>
      <c r="AF84" s="33"/>
      <c r="AG84" s="33"/>
      <c r="AH84" s="33"/>
      <c r="AI84" s="67"/>
      <c r="AJ84" s="22">
        <f>SUM(AK84:AP84)</f>
        <v>5241706.9330944018</v>
      </c>
      <c r="AK84" s="88">
        <f t="shared" ref="AK84:AO84" si="45">SUM(AK79:AK83)</f>
        <v>0</v>
      </c>
      <c r="AL84" s="88">
        <f t="shared" si="45"/>
        <v>15029.738503164939</v>
      </c>
      <c r="AM84" s="88">
        <f t="shared" si="45"/>
        <v>52105.068472660416</v>
      </c>
      <c r="AN84" s="88">
        <f t="shared" si="45"/>
        <v>44635.747842680728</v>
      </c>
      <c r="AO84" s="88">
        <f t="shared" si="45"/>
        <v>54681.851751195798</v>
      </c>
      <c r="AP84" s="88">
        <f>SUM(AP79:AP83)</f>
        <v>5075254.5265247002</v>
      </c>
      <c r="AQ84" s="22"/>
    </row>
    <row r="85" spans="1:43" ht="12.75" customHeight="1" collapsed="1" x14ac:dyDescent="0.15">
      <c r="AA85" s="9"/>
      <c r="AB85" s="33"/>
      <c r="AC85" s="33"/>
      <c r="AD85" s="33"/>
      <c r="AE85" s="33"/>
      <c r="AF85" s="33"/>
      <c r="AG85" s="33"/>
      <c r="AH85" s="33"/>
      <c r="AI85" s="7"/>
      <c r="AJ85" s="22">
        <f>AA80-AJ84</f>
        <v>0</v>
      </c>
      <c r="AK85" s="22"/>
      <c r="AL85" s="22"/>
      <c r="AM85" s="22"/>
      <c r="AN85" s="22"/>
      <c r="AO85" s="22"/>
      <c r="AP85" s="22"/>
      <c r="AQ85" s="22"/>
    </row>
    <row r="86" spans="1:43" ht="12.75" customHeight="1" x14ac:dyDescent="0.15">
      <c r="A86" s="80" t="str">
        <f>A10</f>
        <v>Co-GP Investors (A1 Shares)</v>
      </c>
      <c r="B86" s="80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89" t="s">
        <v>32</v>
      </c>
      <c r="AA86" s="60">
        <v>20000000</v>
      </c>
      <c r="AB86" s="61"/>
      <c r="AC86" s="61"/>
      <c r="AD86" s="61"/>
      <c r="AE86" s="61"/>
      <c r="AF86" s="61"/>
      <c r="AG86" s="61"/>
      <c r="AH86" s="22"/>
      <c r="AK86" s="22"/>
      <c r="AL86" s="22"/>
      <c r="AM86" s="22"/>
      <c r="AN86" s="22"/>
      <c r="AO86" s="22"/>
      <c r="AP86" s="22"/>
      <c r="AQ86" s="22"/>
    </row>
    <row r="87" spans="1:43" ht="12.75" customHeight="1" x14ac:dyDescent="0.15">
      <c r="A87" s="58"/>
      <c r="B87" s="58"/>
      <c r="C87" s="90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89" t="s">
        <v>34</v>
      </c>
      <c r="AA87" s="60">
        <f>-SUM(AB87:AI87)</f>
        <v>999999.93063227669</v>
      </c>
      <c r="AB87" s="61">
        <f t="shared" ref="AB87:AG87" si="46">(AB10)</f>
        <v>-999999.93063227669</v>
      </c>
      <c r="AC87" s="61">
        <f t="shared" si="46"/>
        <v>0</v>
      </c>
      <c r="AD87" s="61">
        <f t="shared" si="46"/>
        <v>0</v>
      </c>
      <c r="AE87" s="61">
        <f t="shared" si="46"/>
        <v>0</v>
      </c>
      <c r="AF87" s="61">
        <f t="shared" si="46"/>
        <v>0</v>
      </c>
      <c r="AG87" s="61">
        <f t="shared" si="46"/>
        <v>0</v>
      </c>
      <c r="AH87" s="22"/>
      <c r="AJ87" s="6" t="s">
        <v>14</v>
      </c>
      <c r="AK87" s="22">
        <f t="shared" ref="AK87:AP87" si="47">AB51*$B$88</f>
        <v>0</v>
      </c>
      <c r="AL87" s="22">
        <f t="shared" si="47"/>
        <v>14907.28661391917</v>
      </c>
      <c r="AM87" s="22">
        <f t="shared" si="47"/>
        <v>51680.552499051577</v>
      </c>
      <c r="AN87" s="22">
        <f t="shared" si="47"/>
        <v>44272.086715104691</v>
      </c>
      <c r="AO87" s="22">
        <f t="shared" si="47"/>
        <v>54236.341933910495</v>
      </c>
      <c r="AP87" s="22">
        <f t="shared" si="47"/>
        <v>1274035.519498358</v>
      </c>
      <c r="AQ87" s="22"/>
    </row>
    <row r="88" spans="1:43" ht="12.75" customHeight="1" x14ac:dyDescent="0.15">
      <c r="A88" s="58"/>
      <c r="B88" s="90">
        <f>Z10</f>
        <v>0.13536445376103062</v>
      </c>
      <c r="C88" s="91" t="s">
        <v>56</v>
      </c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2" t="s">
        <v>35</v>
      </c>
      <c r="AA88" s="93">
        <f>SUM(AB88:AI88)</f>
        <v>2770707.5493498277</v>
      </c>
      <c r="AB88" s="94">
        <f t="shared" ref="AB88:AG88" si="48">SUM(AB53,AB58,AB63,AB72)</f>
        <v>0</v>
      </c>
      <c r="AC88" s="94">
        <f t="shared" si="48"/>
        <v>14907.28661391917</v>
      </c>
      <c r="AD88" s="94">
        <f t="shared" si="48"/>
        <v>51680.552499051577</v>
      </c>
      <c r="AE88" s="94">
        <f t="shared" si="48"/>
        <v>44272.086715104691</v>
      </c>
      <c r="AF88" s="94">
        <f t="shared" si="48"/>
        <v>54236.341933910495</v>
      </c>
      <c r="AG88" s="94">
        <f t="shared" si="48"/>
        <v>2605611.2815878419</v>
      </c>
      <c r="AH88" s="22"/>
      <c r="AJ88" s="6" t="s">
        <v>22</v>
      </c>
      <c r="AK88" s="22">
        <f t="shared" ref="AK88:AP88" si="49">AB58</f>
        <v>0</v>
      </c>
      <c r="AL88" s="22">
        <f t="shared" si="49"/>
        <v>0</v>
      </c>
      <c r="AM88" s="22">
        <f t="shared" si="49"/>
        <v>0</v>
      </c>
      <c r="AN88" s="22">
        <f t="shared" si="49"/>
        <v>0</v>
      </c>
      <c r="AO88" s="22">
        <f t="shared" si="49"/>
        <v>0</v>
      </c>
      <c r="AP88" s="22">
        <f t="shared" si="49"/>
        <v>490235.75430026872</v>
      </c>
      <c r="AQ88" s="22"/>
    </row>
    <row r="89" spans="1:43" ht="12.75" customHeight="1" thickBot="1" x14ac:dyDescent="0.2">
      <c r="A89" s="58"/>
      <c r="B89" s="58"/>
      <c r="C89" s="80" t="s">
        <v>36</v>
      </c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95">
        <f>SUM(AB89:AI89)</f>
        <v>1770707.6187175512</v>
      </c>
      <c r="AB89" s="96">
        <f t="shared" ref="AB89:AG89" si="50">SUM(AB87:AB88)</f>
        <v>-999999.93063227669</v>
      </c>
      <c r="AC89" s="96">
        <f t="shared" si="50"/>
        <v>14907.28661391917</v>
      </c>
      <c r="AD89" s="96">
        <f t="shared" si="50"/>
        <v>51680.552499051577</v>
      </c>
      <c r="AE89" s="96">
        <f t="shared" si="50"/>
        <v>44272.086715104691</v>
      </c>
      <c r="AF89" s="96">
        <f t="shared" si="50"/>
        <v>54236.341933910495</v>
      </c>
      <c r="AG89" s="96">
        <f t="shared" si="50"/>
        <v>2605611.2815878419</v>
      </c>
      <c r="AH89" s="33"/>
      <c r="AJ89" s="6" t="s">
        <v>23</v>
      </c>
      <c r="AK89" s="22">
        <f t="shared" ref="AK89:AP89" si="51">AB63</f>
        <v>0</v>
      </c>
      <c r="AL89" s="22">
        <f t="shared" si="51"/>
        <v>0</v>
      </c>
      <c r="AM89" s="22">
        <f t="shared" si="51"/>
        <v>0</v>
      </c>
      <c r="AN89" s="22">
        <f t="shared" si="51"/>
        <v>0</v>
      </c>
      <c r="AO89" s="22">
        <f t="shared" si="51"/>
        <v>0</v>
      </c>
      <c r="AP89" s="22">
        <f t="shared" si="51"/>
        <v>0</v>
      </c>
      <c r="AQ89" s="22"/>
    </row>
    <row r="90" spans="1:43" ht="12.75" customHeight="1" x14ac:dyDescent="0.15">
      <c r="A90" s="58"/>
      <c r="B90" s="58"/>
      <c r="C90" s="97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9"/>
      <c r="AB90" s="96"/>
      <c r="AC90" s="96"/>
      <c r="AD90" s="96"/>
      <c r="AE90" s="96"/>
      <c r="AF90" s="96"/>
      <c r="AG90" s="96"/>
      <c r="AH90" s="33"/>
      <c r="AJ90" s="6" t="s">
        <v>37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/>
    </row>
    <row r="91" spans="1:43" ht="12.75" customHeight="1" x14ac:dyDescent="0.15">
      <c r="A91" s="58"/>
      <c r="B91" s="58"/>
      <c r="C91" s="100" t="s">
        <v>38</v>
      </c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101">
        <f>XIRR(AB89:AG89,AB5:AG5,22%)</f>
        <v>0.23477616608142854</v>
      </c>
      <c r="AB91" s="96"/>
      <c r="AC91" s="96"/>
      <c r="AD91" s="96"/>
      <c r="AE91" s="96"/>
      <c r="AF91" s="96"/>
      <c r="AG91" s="96"/>
      <c r="AH91" s="33"/>
      <c r="AJ91" s="6" t="s">
        <v>39</v>
      </c>
      <c r="AK91" s="22">
        <f t="shared" ref="AK91:AP91" si="52">AB72</f>
        <v>0</v>
      </c>
      <c r="AL91" s="22">
        <f t="shared" si="52"/>
        <v>0</v>
      </c>
      <c r="AM91" s="22">
        <f t="shared" si="52"/>
        <v>0</v>
      </c>
      <c r="AN91" s="22">
        <f t="shared" si="52"/>
        <v>0</v>
      </c>
      <c r="AO91" s="22">
        <f t="shared" si="52"/>
        <v>0</v>
      </c>
      <c r="AP91" s="22">
        <f t="shared" si="52"/>
        <v>841340.00778921507</v>
      </c>
      <c r="AQ91" s="22"/>
    </row>
    <row r="92" spans="1:43" ht="12.75" customHeight="1" thickBot="1" x14ac:dyDescent="0.2">
      <c r="A92" s="58"/>
      <c r="B92" s="58"/>
      <c r="C92" s="102" t="s">
        <v>10</v>
      </c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4">
        <f>ABS(AA88/AA87)</f>
        <v>2.7707077415475156</v>
      </c>
      <c r="AB92" s="96"/>
      <c r="AC92" s="96"/>
      <c r="AD92" s="96"/>
      <c r="AE92" s="96"/>
      <c r="AF92" s="96"/>
      <c r="AG92" s="96"/>
      <c r="AH92" s="33"/>
      <c r="AJ92" s="22">
        <f>SUM(AK92:AP92)</f>
        <v>2770707.5493498277</v>
      </c>
      <c r="AK92" s="88">
        <f t="shared" ref="AK92:AP92" si="53">SUM(AK87:AK91)</f>
        <v>0</v>
      </c>
      <c r="AL92" s="88">
        <f t="shared" si="53"/>
        <v>14907.28661391917</v>
      </c>
      <c r="AM92" s="88">
        <f t="shared" si="53"/>
        <v>51680.552499051577</v>
      </c>
      <c r="AN92" s="88">
        <f t="shared" si="53"/>
        <v>44272.086715104691</v>
      </c>
      <c r="AO92" s="88">
        <f t="shared" si="53"/>
        <v>54236.341933910495</v>
      </c>
      <c r="AP92" s="88">
        <f t="shared" si="53"/>
        <v>2605611.2815878419</v>
      </c>
      <c r="AQ92" s="22"/>
    </row>
    <row r="93" spans="1:43" ht="12.75" customHeight="1" x14ac:dyDescent="0.1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35"/>
      <c r="AB93" s="33"/>
      <c r="AC93" s="33"/>
      <c r="AD93" s="33"/>
      <c r="AE93" s="33"/>
      <c r="AF93" s="33"/>
      <c r="AG93" s="33"/>
      <c r="AH93" s="33"/>
      <c r="AJ93" s="22">
        <f>AJ92-AA88</f>
        <v>0</v>
      </c>
      <c r="AK93" s="22"/>
      <c r="AL93" s="22"/>
      <c r="AM93" s="22"/>
      <c r="AN93" s="22"/>
      <c r="AO93" s="22"/>
      <c r="AP93" s="22"/>
      <c r="AQ93" s="22"/>
    </row>
    <row r="94" spans="1:43" ht="12.75" customHeight="1" x14ac:dyDescent="0.15">
      <c r="A94" s="105" t="str">
        <f>A11</f>
        <v>Common Equity Investors (A2 Shares)</v>
      </c>
      <c r="B94" s="105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106" t="s">
        <v>32</v>
      </c>
      <c r="AA94" s="64">
        <v>0</v>
      </c>
      <c r="AB94" s="65"/>
      <c r="AC94" s="65"/>
      <c r="AD94" s="65"/>
      <c r="AE94" s="65"/>
      <c r="AF94" s="65"/>
      <c r="AG94" s="65"/>
      <c r="AH94" s="22"/>
      <c r="AK94" s="22"/>
      <c r="AL94" s="22"/>
      <c r="AM94" s="22"/>
      <c r="AN94" s="22"/>
      <c r="AO94" s="22"/>
      <c r="AP94" s="22"/>
      <c r="AQ94" s="22"/>
    </row>
    <row r="95" spans="1:43" ht="12.75" customHeight="1" x14ac:dyDescent="0.15">
      <c r="A95" s="62"/>
      <c r="B95" s="62"/>
      <c r="C95" s="107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106" t="s">
        <v>34</v>
      </c>
      <c r="AA95" s="64">
        <f>-SUM(AB95:AI95)</f>
        <v>5379248.1817688327</v>
      </c>
      <c r="AB95" s="65">
        <f t="shared" ref="AB95:AG95" si="54">AB11</f>
        <v>-5379248.1817688327</v>
      </c>
      <c r="AC95" s="65">
        <f t="shared" si="54"/>
        <v>0</v>
      </c>
      <c r="AD95" s="65">
        <f t="shared" si="54"/>
        <v>0</v>
      </c>
      <c r="AE95" s="65">
        <f t="shared" si="54"/>
        <v>0</v>
      </c>
      <c r="AF95" s="65">
        <f t="shared" si="54"/>
        <v>0</v>
      </c>
      <c r="AG95" s="65">
        <f t="shared" si="54"/>
        <v>0</v>
      </c>
      <c r="AH95" s="22"/>
      <c r="AJ95" s="6" t="s">
        <v>14</v>
      </c>
      <c r="AK95" s="22">
        <f t="shared" ref="AK95:AP95" si="55">AB51*$B$96</f>
        <v>0</v>
      </c>
      <c r="AL95" s="22">
        <f t="shared" si="55"/>
        <v>80189.999975629282</v>
      </c>
      <c r="AM95" s="22">
        <f t="shared" si="55"/>
        <v>278002.53734773496</v>
      </c>
      <c r="AN95" s="22">
        <f t="shared" si="55"/>
        <v>238150.55848530101</v>
      </c>
      <c r="AO95" s="22">
        <f t="shared" si="55"/>
        <v>291750.76397186698</v>
      </c>
      <c r="AP95" s="22">
        <f t="shared" si="55"/>
        <v>6853353.7271719966</v>
      </c>
      <c r="AQ95" s="22"/>
    </row>
    <row r="96" spans="1:43" ht="12.75" customHeight="1" x14ac:dyDescent="0.15">
      <c r="A96" s="62"/>
      <c r="B96" s="107">
        <f>Z11</f>
        <v>0.72815904228089012</v>
      </c>
      <c r="C96" s="108" t="s">
        <v>56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9" t="s">
        <v>35</v>
      </c>
      <c r="AA96" s="110">
        <f>SUM(AB96:AI96)</f>
        <v>13540864.515405498</v>
      </c>
      <c r="AB96" s="111">
        <f t="shared" ref="AB96:AG96" si="56">SUM(AB54,AB59,AB64,AB73)</f>
        <v>0</v>
      </c>
      <c r="AC96" s="111">
        <f t="shared" si="56"/>
        <v>80189.999975629282</v>
      </c>
      <c r="AD96" s="111">
        <f t="shared" si="56"/>
        <v>278002.53734773496</v>
      </c>
      <c r="AE96" s="111">
        <f t="shared" si="56"/>
        <v>238150.55848530101</v>
      </c>
      <c r="AF96" s="111">
        <f t="shared" si="56"/>
        <v>291750.76397186698</v>
      </c>
      <c r="AG96" s="111">
        <f t="shared" si="56"/>
        <v>12652770.655624967</v>
      </c>
      <c r="AH96" s="22"/>
      <c r="AJ96" s="6" t="s">
        <v>22</v>
      </c>
      <c r="AK96" s="22">
        <f t="shared" ref="AK96:AP96" si="57">AB59</f>
        <v>0</v>
      </c>
      <c r="AL96" s="22">
        <f t="shared" si="57"/>
        <v>0</v>
      </c>
      <c r="AM96" s="22">
        <f t="shared" si="57"/>
        <v>0</v>
      </c>
      <c r="AN96" s="22">
        <f t="shared" si="57"/>
        <v>0</v>
      </c>
      <c r="AO96" s="22">
        <f t="shared" si="57"/>
        <v>0</v>
      </c>
      <c r="AP96" s="22">
        <f t="shared" si="57"/>
        <v>1273639.9073606115</v>
      </c>
      <c r="AQ96" s="22"/>
    </row>
    <row r="97" spans="1:43" ht="12.75" customHeight="1" thickBot="1" x14ac:dyDescent="0.2">
      <c r="A97" s="62"/>
      <c r="B97" s="62"/>
      <c r="C97" s="105" t="s">
        <v>36</v>
      </c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12">
        <f>SUM(AB97:AI97)</f>
        <v>8161616.3336366666</v>
      </c>
      <c r="AB97" s="113">
        <f t="shared" ref="AB97:AG97" si="58">SUM(AB95:AB96)</f>
        <v>-5379248.1817688327</v>
      </c>
      <c r="AC97" s="113">
        <f t="shared" si="58"/>
        <v>80189.999975629282</v>
      </c>
      <c r="AD97" s="113">
        <f t="shared" si="58"/>
        <v>278002.53734773496</v>
      </c>
      <c r="AE97" s="113">
        <f t="shared" si="58"/>
        <v>238150.55848530101</v>
      </c>
      <c r="AF97" s="113">
        <f t="shared" si="58"/>
        <v>291750.76397186698</v>
      </c>
      <c r="AG97" s="113">
        <f t="shared" si="58"/>
        <v>12652770.655624967</v>
      </c>
      <c r="AH97" s="33"/>
      <c r="AJ97" s="6" t="s">
        <v>23</v>
      </c>
      <c r="AK97" s="22">
        <f t="shared" ref="AK97:AP97" si="59">AB64</f>
        <v>0</v>
      </c>
      <c r="AL97" s="22">
        <f t="shared" si="59"/>
        <v>0</v>
      </c>
      <c r="AM97" s="22">
        <f t="shared" si="59"/>
        <v>0</v>
      </c>
      <c r="AN97" s="22">
        <f t="shared" si="59"/>
        <v>0</v>
      </c>
      <c r="AO97" s="22">
        <f t="shared" si="59"/>
        <v>0</v>
      </c>
      <c r="AP97" s="22">
        <f t="shared" si="59"/>
        <v>0</v>
      </c>
      <c r="AQ97" s="22"/>
    </row>
    <row r="98" spans="1:43" ht="12.75" customHeight="1" collapsed="1" x14ac:dyDescent="0.15">
      <c r="A98" s="62"/>
      <c r="B98" s="62"/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6"/>
      <c r="AB98" s="113"/>
      <c r="AC98" s="113"/>
      <c r="AD98" s="113"/>
      <c r="AE98" s="113"/>
      <c r="AF98" s="113"/>
      <c r="AG98" s="113"/>
      <c r="AH98" s="33"/>
      <c r="AJ98" s="6" t="s">
        <v>37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/>
    </row>
    <row r="99" spans="1:43" ht="12.75" customHeight="1" x14ac:dyDescent="0.15">
      <c r="A99" s="62"/>
      <c r="B99" s="62"/>
      <c r="C99" s="117" t="s">
        <v>38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118">
        <f>XIRR(AB97:AG97,AB5:AG5,22%)</f>
        <v>0.21107462823390966</v>
      </c>
      <c r="AB99" s="113"/>
      <c r="AC99" s="113"/>
      <c r="AD99" s="113"/>
      <c r="AE99" s="113"/>
      <c r="AF99" s="113"/>
      <c r="AG99" s="113"/>
      <c r="AH99" s="33"/>
      <c r="AJ99" s="6" t="s">
        <v>39</v>
      </c>
      <c r="AK99" s="22">
        <f t="shared" ref="AK99:AP99" si="60">AB73</f>
        <v>0</v>
      </c>
      <c r="AL99" s="22">
        <f t="shared" si="60"/>
        <v>0</v>
      </c>
      <c r="AM99" s="22">
        <f t="shared" si="60"/>
        <v>0</v>
      </c>
      <c r="AN99" s="22">
        <f t="shared" si="60"/>
        <v>0</v>
      </c>
      <c r="AO99" s="22">
        <f t="shared" si="60"/>
        <v>0</v>
      </c>
      <c r="AP99" s="22">
        <f t="shared" si="60"/>
        <v>4525777.021092358</v>
      </c>
      <c r="AQ99" s="22"/>
    </row>
    <row r="100" spans="1:43" ht="12.75" customHeight="1" thickBot="1" x14ac:dyDescent="0.2">
      <c r="A100" s="62"/>
      <c r="B100" s="62"/>
      <c r="C100" s="119" t="s">
        <v>10</v>
      </c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1">
        <f>ABS(AA96/AA95)</f>
        <v>2.5172410823686739</v>
      </c>
      <c r="AB100" s="113"/>
      <c r="AC100" s="113"/>
      <c r="AD100" s="113"/>
      <c r="AE100" s="113"/>
      <c r="AF100" s="113"/>
      <c r="AG100" s="113"/>
      <c r="AH100" s="33"/>
      <c r="AJ100" s="22">
        <f>SUM(AK100:AP100)</f>
        <v>13540864.515405498</v>
      </c>
      <c r="AK100" s="88">
        <f t="shared" ref="AK100:AP100" si="61">SUM(AK95:AK99)</f>
        <v>0</v>
      </c>
      <c r="AL100" s="88">
        <f t="shared" si="61"/>
        <v>80189.999975629282</v>
      </c>
      <c r="AM100" s="88">
        <f t="shared" si="61"/>
        <v>278002.53734773496</v>
      </c>
      <c r="AN100" s="88">
        <f t="shared" si="61"/>
        <v>238150.55848530101</v>
      </c>
      <c r="AO100" s="88">
        <f t="shared" si="61"/>
        <v>291750.76397186698</v>
      </c>
      <c r="AP100" s="88">
        <f t="shared" si="61"/>
        <v>12652770.655624967</v>
      </c>
      <c r="AQ100" s="22"/>
    </row>
    <row r="101" spans="1:43" ht="12.75" customHeight="1" x14ac:dyDescent="0.15">
      <c r="C101" s="7"/>
      <c r="AA101" s="57"/>
      <c r="AB101" s="22">
        <f>AB12-SUM(AB81+AB89+AB97)</f>
        <v>0</v>
      </c>
      <c r="AC101" s="22">
        <f>AC51+AC56+AC61+AC66-SUM(AC81+AC89+AC97)</f>
        <v>1.4907286618836224E-2</v>
      </c>
      <c r="AD101" s="22">
        <f t="shared" ref="AD101:AG101" si="62">AD51+AD56+AD61+AD66-SUM(AD81+AD89+AD97)</f>
        <v>5.1680552482139319E-2</v>
      </c>
      <c r="AE101" s="22">
        <f t="shared" si="62"/>
        <v>4.427208675770089E-2</v>
      </c>
      <c r="AF101" s="22">
        <f t="shared" si="62"/>
        <v>5.4236341908108443E-2</v>
      </c>
      <c r="AG101" s="22">
        <f t="shared" si="62"/>
        <v>2.1153755262494087</v>
      </c>
      <c r="AH101" s="22"/>
      <c r="AJ101" s="22">
        <f>AJ100-AA96</f>
        <v>0</v>
      </c>
      <c r="AK101" s="22"/>
      <c r="AL101" s="22"/>
      <c r="AM101" s="22"/>
      <c r="AN101" s="22"/>
      <c r="AO101" s="22"/>
      <c r="AP101" s="22"/>
      <c r="AQ101" s="22"/>
    </row>
    <row r="102" spans="1:43" ht="12.75" customHeight="1" x14ac:dyDescent="0.15">
      <c r="C102" s="7"/>
      <c r="AA102" s="57"/>
      <c r="AB102" s="22"/>
      <c r="AC102" s="29"/>
      <c r="AD102" s="29"/>
      <c r="AE102" s="29"/>
      <c r="AF102" s="29"/>
      <c r="AG102" s="29"/>
      <c r="AH102" s="29"/>
      <c r="AK102" s="22"/>
      <c r="AL102" s="22"/>
      <c r="AM102" s="22"/>
      <c r="AN102" s="22"/>
      <c r="AO102" s="22"/>
      <c r="AP102" s="22"/>
      <c r="AQ102" s="22"/>
    </row>
    <row r="103" spans="1:43" ht="12.75" customHeight="1" x14ac:dyDescent="0.15">
      <c r="C103" s="7"/>
      <c r="AA103" s="22">
        <f>AA96*1000000/AA95</f>
        <v>2517241.0823686738</v>
      </c>
      <c r="AC103" s="29"/>
      <c r="AD103" s="29"/>
      <c r="AE103" s="29"/>
      <c r="AF103" s="29"/>
      <c r="AG103" s="29"/>
      <c r="AH103" s="29"/>
      <c r="AK103" s="22"/>
      <c r="AL103" s="22"/>
      <c r="AM103" s="22"/>
      <c r="AN103" s="22"/>
      <c r="AO103" s="22"/>
      <c r="AP103" s="22"/>
      <c r="AQ103" s="22"/>
    </row>
    <row r="104" spans="1:43" ht="12.75" customHeight="1" x14ac:dyDescent="0.15">
      <c r="C104" s="7"/>
      <c r="D104" s="6" t="s">
        <v>40</v>
      </c>
      <c r="Y104" s="29">
        <v>7.4999999999999997E-3</v>
      </c>
      <c r="Z104" s="22">
        <f>AA86*Y104</f>
        <v>150000</v>
      </c>
      <c r="AA104" s="22">
        <f>AA88-AA103</f>
        <v>253466.46698115394</v>
      </c>
      <c r="AB104" s="22">
        <f>AA104-Z104</f>
        <v>103466.46698115394</v>
      </c>
      <c r="AC104" s="29">
        <f>AA104/AA86</f>
        <v>1.2673323349057696E-2</v>
      </c>
      <c r="AD104" s="29"/>
      <c r="AE104" s="29"/>
      <c r="AF104" s="29"/>
      <c r="AG104" s="29"/>
      <c r="AH104" s="29"/>
      <c r="AI104" s="5"/>
      <c r="AK104" s="22"/>
      <c r="AL104" s="22"/>
      <c r="AM104" s="22"/>
      <c r="AN104" s="22"/>
      <c r="AO104" s="22"/>
      <c r="AP104" s="22"/>
      <c r="AQ104" s="22"/>
    </row>
    <row r="105" spans="1:43" ht="12.75" customHeight="1" x14ac:dyDescent="0.15">
      <c r="C105" s="7"/>
      <c r="AA105" s="66" t="s">
        <v>41</v>
      </c>
      <c r="AB105" s="22" t="s">
        <v>42</v>
      </c>
      <c r="AI105" s="5"/>
      <c r="AK105" s="22"/>
      <c r="AL105" s="22"/>
      <c r="AM105" s="22"/>
      <c r="AN105" s="22"/>
      <c r="AO105" s="22"/>
      <c r="AP105" s="22"/>
      <c r="AQ105" s="22"/>
    </row>
    <row r="106" spans="1:43" ht="12.75" customHeight="1" x14ac:dyDescent="0.15">
      <c r="C106" s="7"/>
      <c r="AA106" s="57"/>
      <c r="AB106" s="33"/>
      <c r="AC106" s="33"/>
      <c r="AD106" s="33"/>
      <c r="AE106" s="33"/>
      <c r="AF106" s="33"/>
      <c r="AG106" s="33"/>
      <c r="AH106" s="33"/>
      <c r="AI106" s="5"/>
      <c r="AK106" s="22"/>
      <c r="AL106" s="22"/>
      <c r="AM106" s="22"/>
      <c r="AN106" s="22"/>
      <c r="AO106" s="22"/>
      <c r="AP106" s="22"/>
      <c r="AQ106" s="22"/>
    </row>
    <row r="107" spans="1:43" ht="12.75" customHeight="1" collapsed="1" x14ac:dyDescent="0.15">
      <c r="C107" s="7"/>
      <c r="AA107" s="57"/>
      <c r="AB107" s="33"/>
      <c r="AC107" s="33"/>
      <c r="AD107" s="33"/>
      <c r="AE107" s="33"/>
      <c r="AF107" s="33"/>
      <c r="AG107" s="33"/>
      <c r="AH107" s="33"/>
      <c r="AI107" s="5"/>
      <c r="AK107" s="22"/>
      <c r="AL107" s="22"/>
      <c r="AM107" s="22"/>
      <c r="AN107" s="22"/>
      <c r="AO107" s="22"/>
      <c r="AP107" s="22"/>
      <c r="AQ107" s="22"/>
    </row>
    <row r="108" spans="1:43" ht="12.75" hidden="1" customHeight="1" outlineLevel="1" x14ac:dyDescent="0.15">
      <c r="A108" s="7" t="s">
        <v>57</v>
      </c>
      <c r="B108" s="7"/>
      <c r="D108" s="122"/>
      <c r="Z108" s="83" t="s">
        <v>32</v>
      </c>
      <c r="AA108" s="24">
        <v>10246441.75</v>
      </c>
      <c r="AB108" s="22"/>
      <c r="AC108" s="22"/>
      <c r="AD108" s="22"/>
      <c r="AE108" s="22"/>
      <c r="AF108" s="22"/>
      <c r="AG108" s="22"/>
      <c r="AH108" s="22"/>
      <c r="AI108" s="5"/>
      <c r="AK108" s="22"/>
      <c r="AL108" s="22"/>
      <c r="AM108" s="22"/>
      <c r="AN108" s="22"/>
      <c r="AO108" s="22"/>
      <c r="AP108" s="22"/>
      <c r="AQ108" s="22"/>
    </row>
    <row r="109" spans="1:43" ht="12.75" hidden="1" customHeight="1" outlineLevel="1" x14ac:dyDescent="0.15">
      <c r="A109" s="123"/>
      <c r="B109" s="29"/>
      <c r="C109" s="29"/>
      <c r="Z109" s="83" t="s">
        <v>34</v>
      </c>
      <c r="AA109" s="24">
        <v>632811.23055832542</v>
      </c>
      <c r="AB109" s="22">
        <v>-632811.23055832542</v>
      </c>
      <c r="AC109" s="22">
        <f>AC9*($AA$109/$AA$9)</f>
        <v>0</v>
      </c>
      <c r="AD109" s="22">
        <f>AD9*($AA$109/$AA$9)</f>
        <v>0</v>
      </c>
      <c r="AE109" s="22">
        <f>AE9*($AA$109/$AA$9)</f>
        <v>0</v>
      </c>
      <c r="AF109" s="22">
        <f>AF9*($AA$109/$AA$9)</f>
        <v>0</v>
      </c>
      <c r="AG109" s="22">
        <f>AG9*($AA$109/$AA$9)</f>
        <v>0</v>
      </c>
      <c r="AH109" s="22"/>
      <c r="AI109" s="5"/>
      <c r="AJ109" s="6" t="s">
        <v>14</v>
      </c>
      <c r="AK109" s="22">
        <f t="shared" ref="AK109:AP109" si="63">AB51*$B$110</f>
        <v>0</v>
      </c>
      <c r="AL109" s="22">
        <f t="shared" si="63"/>
        <v>9433.4983864398419</v>
      </c>
      <c r="AM109" s="22">
        <f t="shared" si="63"/>
        <v>32704.034022858963</v>
      </c>
      <c r="AN109" s="22">
        <f t="shared" si="63"/>
        <v>28015.873673570288</v>
      </c>
      <c r="AO109" s="22">
        <f t="shared" si="63"/>
        <v>34321.366280180002</v>
      </c>
      <c r="AP109" s="22">
        <f t="shared" si="63"/>
        <v>806223.98486877128</v>
      </c>
      <c r="AQ109" s="22"/>
    </row>
    <row r="110" spans="1:43" ht="12.75" hidden="1" customHeight="1" outlineLevel="2" x14ac:dyDescent="0.15">
      <c r="A110" s="123"/>
      <c r="B110" s="29">
        <v>8.5660146558373326E-2</v>
      </c>
      <c r="C110" s="12" t="s">
        <v>56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84" t="s">
        <v>35</v>
      </c>
      <c r="AA110" s="26">
        <f>SUM(AB110:AI110)</f>
        <v>3289986.3084859373</v>
      </c>
      <c r="AB110" s="28">
        <f t="shared" ref="AB110:AG110" si="64">SUM(AB52,AB57,AB62,AB68,AB71)*($B$110/$Z$9)</f>
        <v>0</v>
      </c>
      <c r="AC110" s="28">
        <f t="shared" si="64"/>
        <v>9433.4983864398419</v>
      </c>
      <c r="AD110" s="28">
        <f t="shared" si="64"/>
        <v>32704.034022858963</v>
      </c>
      <c r="AE110" s="28">
        <f t="shared" si="64"/>
        <v>28015.873673570288</v>
      </c>
      <c r="AF110" s="28">
        <f t="shared" si="64"/>
        <v>34321.366280180002</v>
      </c>
      <c r="AG110" s="28">
        <f t="shared" si="64"/>
        <v>3185511.5361228883</v>
      </c>
      <c r="AH110" s="22"/>
      <c r="AI110" s="5"/>
      <c r="AJ110" s="6" t="s">
        <v>22</v>
      </c>
      <c r="AK110" s="22">
        <f t="shared" ref="AK110:AP110" si="65">AB57*($B$110/$Z$9)</f>
        <v>0</v>
      </c>
      <c r="AL110" s="22">
        <f t="shared" si="65"/>
        <v>0</v>
      </c>
      <c r="AM110" s="22">
        <f t="shared" si="65"/>
        <v>0</v>
      </c>
      <c r="AN110" s="22">
        <f t="shared" si="65"/>
        <v>0</v>
      </c>
      <c r="AO110" s="22">
        <f t="shared" si="65"/>
        <v>0</v>
      </c>
      <c r="AP110" s="22">
        <f t="shared" si="65"/>
        <v>174973.61067298215</v>
      </c>
      <c r="AQ110" s="22"/>
    </row>
    <row r="111" spans="1:43" ht="12.75" hidden="1" customHeight="1" outlineLevel="2" thickBot="1" x14ac:dyDescent="0.2">
      <c r="C111" s="7" t="s">
        <v>36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3">
        <f>SUM(AB111:AI111)</f>
        <v>2657175.0779276122</v>
      </c>
      <c r="AB111" s="33">
        <f t="shared" ref="AB111:AG111" si="66">SUM(AB109:AB110)</f>
        <v>-632811.23055832542</v>
      </c>
      <c r="AC111" s="33">
        <f t="shared" si="66"/>
        <v>9433.4983864398419</v>
      </c>
      <c r="AD111" s="33">
        <f t="shared" si="66"/>
        <v>32704.034022858963</v>
      </c>
      <c r="AE111" s="33">
        <f t="shared" si="66"/>
        <v>28015.873673570288</v>
      </c>
      <c r="AF111" s="33">
        <f t="shared" si="66"/>
        <v>34321.366280180002</v>
      </c>
      <c r="AG111" s="33">
        <f t="shared" si="66"/>
        <v>3185511.5361228883</v>
      </c>
      <c r="AH111" s="33"/>
      <c r="AI111" s="5"/>
      <c r="AJ111" s="6" t="s">
        <v>23</v>
      </c>
      <c r="AK111" s="22">
        <f t="shared" ref="AK111:AP111" si="67">AB62*($B$110/$Z$9)</f>
        <v>0</v>
      </c>
      <c r="AL111" s="22">
        <f t="shared" si="67"/>
        <v>0</v>
      </c>
      <c r="AM111" s="22">
        <f t="shared" si="67"/>
        <v>0</v>
      </c>
      <c r="AN111" s="22">
        <f t="shared" si="67"/>
        <v>0</v>
      </c>
      <c r="AO111" s="22">
        <f t="shared" si="67"/>
        <v>0</v>
      </c>
      <c r="AP111" s="22">
        <f t="shared" si="67"/>
        <v>0</v>
      </c>
      <c r="AQ111" s="22"/>
    </row>
    <row r="112" spans="1:43" ht="12.75" hidden="1" customHeight="1" outlineLevel="2" x14ac:dyDescent="0.15">
      <c r="A112" s="124"/>
      <c r="B112" s="124"/>
      <c r="C112" s="34" t="s">
        <v>43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85"/>
      <c r="AB112" s="33"/>
      <c r="AC112" s="125">
        <f>AC111/(AC$51+AC56+AC61+AC$68+AC$70)</f>
        <v>8.5660146558373326E-2</v>
      </c>
      <c r="AD112" s="125">
        <f>AD111/(AD$51+AD56+AD61+AD$68+AD$70)</f>
        <v>8.5660146558373326E-2</v>
      </c>
      <c r="AE112" s="125">
        <f>AE111/(AE$51+AE56+AE61+AE$68+AE$70)</f>
        <v>8.5660146558373326E-2</v>
      </c>
      <c r="AF112" s="125">
        <f>AF111/(AF$51+AF56+AF61+AF$68+AF$70)</f>
        <v>8.5660146558373326E-2</v>
      </c>
      <c r="AG112" s="125">
        <f>AG111/(AG$51+AG56+AG61+AG$68+AG$70)</f>
        <v>0.15666214995062835</v>
      </c>
      <c r="AH112" s="125"/>
      <c r="AI112" s="5"/>
      <c r="AJ112" s="6" t="s">
        <v>37</v>
      </c>
      <c r="AK112" s="22">
        <f t="shared" ref="AK112:AP112" si="68">AB68*($B$110/$Z$9)</f>
        <v>0</v>
      </c>
      <c r="AL112" s="22">
        <f t="shared" si="68"/>
        <v>0</v>
      </c>
      <c r="AM112" s="22">
        <f t="shared" si="68"/>
        <v>0</v>
      </c>
      <c r="AN112" s="22">
        <f t="shared" si="68"/>
        <v>0</v>
      </c>
      <c r="AO112" s="22">
        <f t="shared" si="68"/>
        <v>0</v>
      </c>
      <c r="AP112" s="22">
        <f t="shared" si="68"/>
        <v>1671904.5349340907</v>
      </c>
      <c r="AQ112" s="22"/>
    </row>
    <row r="113" spans="1:43" ht="12.75" hidden="1" customHeight="1" outlineLevel="2" x14ac:dyDescent="0.15">
      <c r="A113" s="124"/>
      <c r="B113" s="124"/>
      <c r="C113" s="38" t="s">
        <v>44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126">
        <f>XIRR(AB111:AI111,$AB$5:$AI$5)</f>
        <v>0.400673931837082</v>
      </c>
      <c r="AB113" s="33"/>
      <c r="AC113" s="125"/>
      <c r="AD113" s="125"/>
      <c r="AE113" s="125"/>
      <c r="AF113" s="125"/>
      <c r="AG113" s="125"/>
      <c r="AH113" s="125"/>
      <c r="AI113" s="5"/>
      <c r="AJ113" s="6" t="s">
        <v>39</v>
      </c>
      <c r="AK113" s="127">
        <f t="shared" ref="AK113:AP113" si="69">AB71*($B$110/$Z$9)</f>
        <v>0</v>
      </c>
      <c r="AL113" s="127">
        <f t="shared" si="69"/>
        <v>0</v>
      </c>
      <c r="AM113" s="127">
        <f t="shared" si="69"/>
        <v>0</v>
      </c>
      <c r="AN113" s="127">
        <f t="shared" si="69"/>
        <v>0</v>
      </c>
      <c r="AO113" s="127">
        <f t="shared" si="69"/>
        <v>0</v>
      </c>
      <c r="AP113" s="127">
        <f t="shared" si="69"/>
        <v>532409.40564704419</v>
      </c>
      <c r="AQ113" s="22"/>
    </row>
    <row r="114" spans="1:43" ht="12.75" hidden="1" customHeight="1" outlineLevel="2" thickBot="1" x14ac:dyDescent="0.2">
      <c r="A114" s="128"/>
      <c r="B114" s="128"/>
      <c r="C114" s="40" t="s">
        <v>45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129">
        <f>ABS(AA110/AA109)</f>
        <v>5.1990011390651247</v>
      </c>
      <c r="AB114" s="33"/>
      <c r="AC114" s="33"/>
      <c r="AD114" s="33"/>
      <c r="AE114" s="33"/>
      <c r="AF114" s="33"/>
      <c r="AG114" s="33"/>
      <c r="AH114" s="33"/>
      <c r="AI114" s="5"/>
      <c r="AJ114" s="22">
        <f>SUM(AK114:AP114)</f>
        <v>3289986.3084859373</v>
      </c>
      <c r="AK114" s="88">
        <f t="shared" ref="AK114:AP114" si="70">SUM(AK109:AK113)</f>
        <v>0</v>
      </c>
      <c r="AL114" s="88">
        <f t="shared" si="70"/>
        <v>9433.4983864398419</v>
      </c>
      <c r="AM114" s="88">
        <f t="shared" si="70"/>
        <v>32704.034022858963</v>
      </c>
      <c r="AN114" s="88">
        <f t="shared" si="70"/>
        <v>28015.873673570288</v>
      </c>
      <c r="AO114" s="88">
        <f t="shared" si="70"/>
        <v>34321.366280180002</v>
      </c>
      <c r="AP114" s="88">
        <f t="shared" si="70"/>
        <v>3185511.5361228883</v>
      </c>
      <c r="AQ114" s="22"/>
    </row>
    <row r="115" spans="1:43" ht="12.75" hidden="1" customHeight="1" outlineLevel="2" x14ac:dyDescent="0.1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130"/>
      <c r="AB115" s="22"/>
      <c r="AD115" s="33"/>
      <c r="AE115" s="33"/>
      <c r="AF115" s="33"/>
      <c r="AG115" s="33"/>
      <c r="AH115" s="33"/>
      <c r="AI115" s="5"/>
      <c r="AJ115" s="22">
        <f>AJ114-AA110</f>
        <v>0</v>
      </c>
      <c r="AK115" s="22"/>
      <c r="AL115" s="22"/>
      <c r="AM115" s="22"/>
      <c r="AN115" s="22"/>
      <c r="AO115" s="22"/>
      <c r="AP115" s="22"/>
      <c r="AQ115" s="22"/>
    </row>
    <row r="116" spans="1:43" ht="12.75" hidden="1" customHeight="1" outlineLevel="1" x14ac:dyDescent="0.15">
      <c r="B116" s="7"/>
      <c r="Z116" s="83" t="s">
        <v>32</v>
      </c>
      <c r="AA116" s="24">
        <v>0</v>
      </c>
      <c r="AB116" s="22"/>
      <c r="AC116" s="22"/>
      <c r="AD116" s="22"/>
      <c r="AE116" s="22"/>
      <c r="AF116" s="22"/>
      <c r="AG116" s="22"/>
      <c r="AH116" s="22"/>
      <c r="AI116" s="5"/>
      <c r="AK116" s="22"/>
      <c r="AL116" s="22"/>
      <c r="AM116" s="22"/>
      <c r="AN116" s="22"/>
      <c r="AO116" s="22"/>
      <c r="AP116" s="22"/>
      <c r="AQ116" s="22"/>
    </row>
    <row r="117" spans="1:43" ht="12.75" hidden="1" customHeight="1" outlineLevel="1" x14ac:dyDescent="0.15">
      <c r="A117" s="131" t="s">
        <v>58</v>
      </c>
      <c r="B117" s="29"/>
      <c r="C117" s="29"/>
      <c r="Z117" s="83" t="s">
        <v>34</v>
      </c>
      <c r="AA117" s="24">
        <v>375403</v>
      </c>
      <c r="AB117" s="22">
        <v>-375403</v>
      </c>
      <c r="AC117" s="22">
        <f>AC9*($AA$117/$AA$9)</f>
        <v>0</v>
      </c>
      <c r="AD117" s="22">
        <f>AD9*($AA$117/$AA$9)</f>
        <v>0</v>
      </c>
      <c r="AE117" s="22">
        <f>AE9*($AA$117/$AA$9)</f>
        <v>0</v>
      </c>
      <c r="AF117" s="22">
        <f>AF9*($AA$117/$AA$9)</f>
        <v>0</v>
      </c>
      <c r="AG117" s="22">
        <f>AG9*($AA$117/$AA$9)</f>
        <v>0</v>
      </c>
      <c r="AH117" s="22"/>
      <c r="AI117" s="5"/>
      <c r="AJ117" s="6" t="s">
        <v>14</v>
      </c>
      <c r="AK117" s="22">
        <f t="shared" ref="AK117:AP117" si="71">AB51*$B$118</f>
        <v>0</v>
      </c>
      <c r="AL117" s="22">
        <f t="shared" si="71"/>
        <v>5596.2401167250982</v>
      </c>
      <c r="AM117" s="22">
        <f t="shared" si="71"/>
        <v>19401.034449801457</v>
      </c>
      <c r="AN117" s="22">
        <f t="shared" si="71"/>
        <v>16619.874169110444</v>
      </c>
      <c r="AO117" s="22">
        <f t="shared" si="71"/>
        <v>20360.4854710158</v>
      </c>
      <c r="AP117" s="22">
        <f t="shared" si="71"/>
        <v>478276.75612624205</v>
      </c>
      <c r="AQ117" s="22"/>
    </row>
    <row r="118" spans="1:43" ht="12.75" hidden="1" customHeight="1" outlineLevel="1" x14ac:dyDescent="0.15">
      <c r="A118" s="123"/>
      <c r="B118" s="29">
        <v>5.0816222035252177E-2</v>
      </c>
      <c r="C118" s="132" t="s">
        <v>56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84" t="s">
        <v>35</v>
      </c>
      <c r="AA118" s="26">
        <f>SUM(AB118:AI118)</f>
        <v>1951720.6246084652</v>
      </c>
      <c r="AB118" s="28">
        <f t="shared" ref="AB118:AG118" si="72">SUM(AB52,AB57,AB62,AB68,AB71)*($B$118/$Z$9)</f>
        <v>0</v>
      </c>
      <c r="AC118" s="28">
        <f t="shared" si="72"/>
        <v>5596.2401167250982</v>
      </c>
      <c r="AD118" s="28">
        <f t="shared" si="72"/>
        <v>19401.034449801457</v>
      </c>
      <c r="AE118" s="28">
        <f t="shared" si="72"/>
        <v>16619.874169110444</v>
      </c>
      <c r="AF118" s="28">
        <f t="shared" si="72"/>
        <v>20360.4854710158</v>
      </c>
      <c r="AG118" s="28">
        <f t="shared" si="72"/>
        <v>1889742.9904018124</v>
      </c>
      <c r="AH118" s="22"/>
      <c r="AI118" s="5"/>
      <c r="AJ118" s="6" t="s">
        <v>22</v>
      </c>
      <c r="AK118" s="22">
        <f t="shared" ref="AK118:AP118" si="73">AB57*($B$118/$Z$9)</f>
        <v>0</v>
      </c>
      <c r="AL118" s="22">
        <f t="shared" si="73"/>
        <v>0</v>
      </c>
      <c r="AM118" s="22">
        <f t="shared" si="73"/>
        <v>0</v>
      </c>
      <c r="AN118" s="22">
        <f t="shared" si="73"/>
        <v>0</v>
      </c>
      <c r="AO118" s="22">
        <f t="shared" si="73"/>
        <v>0</v>
      </c>
      <c r="AP118" s="22">
        <f t="shared" si="73"/>
        <v>103799.70391725746</v>
      </c>
      <c r="AQ118" s="22"/>
    </row>
    <row r="119" spans="1:43" ht="12.75" hidden="1" customHeight="1" outlineLevel="1" thickBot="1" x14ac:dyDescent="0.2">
      <c r="C119" s="133" t="s">
        <v>36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3">
        <f>SUM(AB119:AI119)</f>
        <v>1576317.624608465</v>
      </c>
      <c r="AB119" s="33">
        <f t="shared" ref="AB119:AG119" si="74">SUM(AB117:AB118)</f>
        <v>-375403</v>
      </c>
      <c r="AC119" s="33">
        <f t="shared" si="74"/>
        <v>5596.2401167250982</v>
      </c>
      <c r="AD119" s="33">
        <f t="shared" si="74"/>
        <v>19401.034449801457</v>
      </c>
      <c r="AE119" s="33">
        <f t="shared" si="74"/>
        <v>16619.874169110444</v>
      </c>
      <c r="AF119" s="33">
        <f t="shared" si="74"/>
        <v>20360.4854710158</v>
      </c>
      <c r="AG119" s="33">
        <f t="shared" si="74"/>
        <v>1889742.9904018124</v>
      </c>
      <c r="AH119" s="33"/>
      <c r="AI119" s="5"/>
      <c r="AJ119" s="6" t="s">
        <v>23</v>
      </c>
      <c r="AK119" s="22">
        <f t="shared" ref="AK119:AP119" si="75">AB62*($B$118/$Z$9)</f>
        <v>0</v>
      </c>
      <c r="AL119" s="22">
        <f t="shared" si="75"/>
        <v>0</v>
      </c>
      <c r="AM119" s="22">
        <f t="shared" si="75"/>
        <v>0</v>
      </c>
      <c r="AN119" s="22">
        <f t="shared" si="75"/>
        <v>0</v>
      </c>
      <c r="AO119" s="22">
        <f t="shared" si="75"/>
        <v>0</v>
      </c>
      <c r="AP119" s="22">
        <f t="shared" si="75"/>
        <v>0</v>
      </c>
      <c r="AQ119" s="22"/>
    </row>
    <row r="120" spans="1:43" ht="12.75" hidden="1" customHeight="1" outlineLevel="2" x14ac:dyDescent="0.15">
      <c r="A120" s="124"/>
      <c r="B120" s="124"/>
      <c r="C120" s="38" t="s">
        <v>43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85"/>
      <c r="AB120" s="33"/>
      <c r="AC120" s="125">
        <f>AC119/(AC$51+AC56+AC61+AC$68+AC$70)</f>
        <v>5.0816222035252177E-2</v>
      </c>
      <c r="AD120" s="125">
        <f>AD119/(AD$51+AD56+AD61+AD$68+AD$70)</f>
        <v>5.0816222035252177E-2</v>
      </c>
      <c r="AE120" s="125">
        <f>AE119/(AE$51+AE56+AE61+AE$68+AE$70)</f>
        <v>5.0816222035252177E-2</v>
      </c>
      <c r="AF120" s="125">
        <f>AF119/(AF$51+AF56+AF61+AF$68+AF$70)</f>
        <v>5.0816222035252177E-2</v>
      </c>
      <c r="AG120" s="125">
        <f>AG119/(AG$51+AG56+AG61+AG$68+AG$70)</f>
        <v>9.2936784680680784E-2</v>
      </c>
      <c r="AH120" s="125"/>
      <c r="AI120" s="5"/>
      <c r="AJ120" s="6" t="s">
        <v>37</v>
      </c>
      <c r="AK120" s="22">
        <f t="shared" ref="AK120:AP120" si="76">AB68*($B$118/$Z$9)</f>
        <v>0</v>
      </c>
      <c r="AL120" s="22">
        <f t="shared" si="76"/>
        <v>0</v>
      </c>
      <c r="AM120" s="22">
        <f t="shared" si="76"/>
        <v>0</v>
      </c>
      <c r="AN120" s="22">
        <f t="shared" si="76"/>
        <v>0</v>
      </c>
      <c r="AO120" s="22">
        <f t="shared" si="76"/>
        <v>0</v>
      </c>
      <c r="AP120" s="22">
        <f t="shared" si="76"/>
        <v>991824.96741421835</v>
      </c>
      <c r="AQ120" s="22"/>
    </row>
    <row r="121" spans="1:43" ht="12.75" hidden="1" customHeight="1" outlineLevel="1" x14ac:dyDescent="0.15">
      <c r="A121" s="124"/>
      <c r="B121" s="124"/>
      <c r="C121" s="38" t="s">
        <v>46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126">
        <f>XIRR(AB119:AI119,$AB$5:$AI$5)</f>
        <v>0.400673931837082</v>
      </c>
      <c r="AB121" s="33"/>
      <c r="AC121" s="33"/>
      <c r="AD121" s="33"/>
      <c r="AE121" s="33"/>
      <c r="AF121" s="33"/>
      <c r="AG121" s="33"/>
      <c r="AH121" s="33"/>
      <c r="AI121" s="5"/>
      <c r="AJ121" s="6" t="s">
        <v>39</v>
      </c>
      <c r="AK121" s="127">
        <f t="shared" ref="AK121:AP121" si="77">AB71*($B$118/$Z$9)</f>
        <v>0</v>
      </c>
      <c r="AL121" s="127">
        <f t="shared" si="77"/>
        <v>0</v>
      </c>
      <c r="AM121" s="127">
        <f t="shared" si="77"/>
        <v>0</v>
      </c>
      <c r="AN121" s="127">
        <f t="shared" si="77"/>
        <v>0</v>
      </c>
      <c r="AO121" s="127">
        <f t="shared" si="77"/>
        <v>0</v>
      </c>
      <c r="AP121" s="127">
        <f t="shared" si="77"/>
        <v>315841.56294409471</v>
      </c>
      <c r="AQ121" s="22"/>
    </row>
    <row r="122" spans="1:43" ht="12.75" hidden="1" customHeight="1" outlineLevel="1" thickBot="1" x14ac:dyDescent="0.2">
      <c r="A122" s="128"/>
      <c r="B122" s="128"/>
      <c r="C122" s="40" t="s">
        <v>47</v>
      </c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134">
        <f>ABS(AA118/AA117)</f>
        <v>5.1990011390651256</v>
      </c>
      <c r="AB122" s="33"/>
      <c r="AC122" s="33"/>
      <c r="AD122" s="33"/>
      <c r="AE122" s="33"/>
      <c r="AF122" s="33"/>
      <c r="AG122" s="33"/>
      <c r="AH122" s="33"/>
      <c r="AI122" s="5"/>
      <c r="AJ122" s="22">
        <f>SUM(AK122:AP122)</f>
        <v>1951720.6246084652</v>
      </c>
      <c r="AK122" s="88">
        <f t="shared" ref="AK122:AP122" si="78">SUM(AK117:AK121)</f>
        <v>0</v>
      </c>
      <c r="AL122" s="88">
        <f t="shared" si="78"/>
        <v>5596.2401167250982</v>
      </c>
      <c r="AM122" s="88">
        <f t="shared" si="78"/>
        <v>19401.034449801457</v>
      </c>
      <c r="AN122" s="88">
        <f t="shared" si="78"/>
        <v>16619.874169110444</v>
      </c>
      <c r="AO122" s="88">
        <f t="shared" si="78"/>
        <v>20360.4854710158</v>
      </c>
      <c r="AP122" s="88">
        <f t="shared" si="78"/>
        <v>1889742.9904018124</v>
      </c>
      <c r="AQ122" s="22"/>
    </row>
    <row r="123" spans="1:43" ht="12.75" hidden="1" customHeight="1" outlineLevel="1" x14ac:dyDescent="0.15">
      <c r="A123" s="128"/>
      <c r="B123" s="128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135"/>
      <c r="AB123" s="33"/>
      <c r="AI123" s="5"/>
      <c r="AJ123" s="22">
        <f>AJ122-AA118</f>
        <v>0</v>
      </c>
      <c r="AK123" s="22"/>
      <c r="AL123" s="22"/>
      <c r="AM123" s="22"/>
      <c r="AN123" s="22"/>
      <c r="AO123" s="22"/>
      <c r="AP123" s="22"/>
      <c r="AQ123" s="22"/>
    </row>
    <row r="124" spans="1:43" ht="12.75" hidden="1" customHeight="1" outlineLevel="5" x14ac:dyDescent="0.15">
      <c r="A124" s="7" t="str">
        <f>A10</f>
        <v>Co-GP Investors (A1 Shares)</v>
      </c>
      <c r="B124" s="7"/>
      <c r="D124" s="122"/>
      <c r="Z124" s="83" t="s">
        <v>32</v>
      </c>
      <c r="AA124" s="24">
        <v>20000000</v>
      </c>
      <c r="AB124" s="22"/>
      <c r="AC124" s="22"/>
      <c r="AD124" s="22"/>
      <c r="AE124" s="22"/>
      <c r="AF124" s="22"/>
      <c r="AG124" s="22"/>
      <c r="AH124" s="22"/>
      <c r="AI124" s="5"/>
      <c r="AK124" s="22"/>
      <c r="AL124" s="22"/>
      <c r="AM124" s="22"/>
      <c r="AN124" s="22"/>
      <c r="AO124" s="22"/>
      <c r="AP124" s="22"/>
      <c r="AQ124" s="22"/>
    </row>
    <row r="125" spans="1:43" ht="12.75" hidden="1" customHeight="1" outlineLevel="5" x14ac:dyDescent="0.15">
      <c r="A125" s="123"/>
      <c r="B125" s="29"/>
      <c r="C125" s="29"/>
      <c r="Z125" s="83" t="s">
        <v>34</v>
      </c>
      <c r="AA125" s="24">
        <v>1000000</v>
      </c>
      <c r="AB125" s="22">
        <v>-1000000</v>
      </c>
      <c r="AC125" s="22">
        <f>AC11*(-$AA$125/$AA$11)</f>
        <v>0</v>
      </c>
      <c r="AD125" s="22">
        <f>AD11*(-$AA$125/$AA$11)</f>
        <v>0</v>
      </c>
      <c r="AE125" s="22">
        <f>AE11*(-$AA$125/$AA$11)</f>
        <v>0</v>
      </c>
      <c r="AF125" s="22">
        <f>AF11*(-$AA$125/$AA$11)</f>
        <v>0</v>
      </c>
      <c r="AG125" s="22">
        <f>AG11*(-$AA$125/$AA$11)</f>
        <v>0</v>
      </c>
      <c r="AH125" s="22"/>
      <c r="AI125" s="5"/>
      <c r="AJ125" s="6" t="s">
        <v>14</v>
      </c>
      <c r="AK125" s="22">
        <f t="shared" ref="AK125:AP125" si="79">AB51*$B$126</f>
        <v>0</v>
      </c>
      <c r="AL125" s="22">
        <f t="shared" si="79"/>
        <v>14907.28661391917</v>
      </c>
      <c r="AM125" s="22">
        <f t="shared" si="79"/>
        <v>51680.552499051577</v>
      </c>
      <c r="AN125" s="22">
        <f t="shared" si="79"/>
        <v>44272.086715104691</v>
      </c>
      <c r="AO125" s="22">
        <f t="shared" si="79"/>
        <v>54236.341933910495</v>
      </c>
      <c r="AP125" s="22">
        <f t="shared" si="79"/>
        <v>1274035.519498358</v>
      </c>
      <c r="AQ125" s="22"/>
    </row>
    <row r="126" spans="1:43" ht="12.75" hidden="1" customHeight="1" outlineLevel="5" x14ac:dyDescent="0.15">
      <c r="A126" s="123"/>
      <c r="B126" s="29">
        <v>0.13536445376103062</v>
      </c>
      <c r="C126" s="12" t="s">
        <v>56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84" t="s">
        <v>35</v>
      </c>
      <c r="AA126" s="26">
        <f>SUM(AB126:AI126)</f>
        <v>2770707.5493498277</v>
      </c>
      <c r="AB126" s="28">
        <f t="shared" ref="AB126:AG126" si="80">SUM(AB53,AB58,AB63,AB72)</f>
        <v>0</v>
      </c>
      <c r="AC126" s="28">
        <f t="shared" si="80"/>
        <v>14907.28661391917</v>
      </c>
      <c r="AD126" s="28">
        <f t="shared" si="80"/>
        <v>51680.552499051577</v>
      </c>
      <c r="AE126" s="28">
        <f t="shared" si="80"/>
        <v>44272.086715104691</v>
      </c>
      <c r="AF126" s="28">
        <f t="shared" si="80"/>
        <v>54236.341933910495</v>
      </c>
      <c r="AG126" s="28">
        <f t="shared" si="80"/>
        <v>2605611.2815878419</v>
      </c>
      <c r="AH126" s="22"/>
      <c r="AI126" s="5"/>
      <c r="AJ126" s="6" t="s">
        <v>22</v>
      </c>
      <c r="AK126" s="22">
        <f t="shared" ref="AK126:AP126" si="81">AB58</f>
        <v>0</v>
      </c>
      <c r="AL126" s="22">
        <f t="shared" si="81"/>
        <v>0</v>
      </c>
      <c r="AM126" s="22">
        <f t="shared" si="81"/>
        <v>0</v>
      </c>
      <c r="AN126" s="22">
        <f t="shared" si="81"/>
        <v>0</v>
      </c>
      <c r="AO126" s="22">
        <f t="shared" si="81"/>
        <v>0</v>
      </c>
      <c r="AP126" s="22">
        <f t="shared" si="81"/>
        <v>490235.75430026872</v>
      </c>
      <c r="AQ126" s="22"/>
    </row>
    <row r="127" spans="1:43" ht="12.75" hidden="1" customHeight="1" outlineLevel="5" thickBot="1" x14ac:dyDescent="0.2">
      <c r="C127" s="7" t="s">
        <v>36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3">
        <f>SUM(AB127:AI127)</f>
        <v>1770707.5493498277</v>
      </c>
      <c r="AB127" s="33">
        <f t="shared" ref="AB127:AG127" si="82">SUM(AB125:AB126)</f>
        <v>-1000000</v>
      </c>
      <c r="AC127" s="33">
        <f>SUM(AC125:AC126)</f>
        <v>14907.28661391917</v>
      </c>
      <c r="AD127" s="33">
        <f t="shared" si="82"/>
        <v>51680.552499051577</v>
      </c>
      <c r="AE127" s="33">
        <f t="shared" si="82"/>
        <v>44272.086715104691</v>
      </c>
      <c r="AF127" s="33">
        <f t="shared" si="82"/>
        <v>54236.341933910495</v>
      </c>
      <c r="AG127" s="33">
        <f t="shared" si="82"/>
        <v>2605611.2815878419</v>
      </c>
      <c r="AH127" s="33"/>
      <c r="AI127" s="5"/>
      <c r="AJ127" s="6" t="s">
        <v>23</v>
      </c>
      <c r="AK127" s="22">
        <f t="shared" ref="AK127:AP127" si="83">AB63</f>
        <v>0</v>
      </c>
      <c r="AL127" s="22">
        <f t="shared" si="83"/>
        <v>0</v>
      </c>
      <c r="AM127" s="22">
        <f t="shared" si="83"/>
        <v>0</v>
      </c>
      <c r="AN127" s="22">
        <f t="shared" si="83"/>
        <v>0</v>
      </c>
      <c r="AO127" s="22">
        <f t="shared" si="83"/>
        <v>0</v>
      </c>
      <c r="AP127" s="22">
        <f t="shared" si="83"/>
        <v>0</v>
      </c>
      <c r="AQ127" s="22"/>
    </row>
    <row r="128" spans="1:43" ht="12.75" hidden="1" customHeight="1" outlineLevel="5" x14ac:dyDescent="0.15">
      <c r="A128" s="124"/>
      <c r="B128" s="124"/>
      <c r="C128" s="34" t="s">
        <v>43</v>
      </c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85"/>
      <c r="AB128" s="33"/>
      <c r="AC128" s="125">
        <f>AC127/(AC$51+AC56+AC61+AC$68+AC$70)</f>
        <v>0.13536445376103062</v>
      </c>
      <c r="AD128" s="125">
        <f>AD127/(AD$51+AD56+AD61+AD$68+AD$70)</f>
        <v>0.13536445376103062</v>
      </c>
      <c r="AE128" s="125">
        <f>AE127/(AE$51+AE56+AE61+AE$68+AE$70)</f>
        <v>0.13536445376103062</v>
      </c>
      <c r="AF128" s="125">
        <f>AF127/(AF$51+AF56+AF61+AF$68+AF$70)</f>
        <v>0.13536445376103062</v>
      </c>
      <c r="AG128" s="125">
        <f>AG127/(AG$51+AG56+AG61+AG$68+AG$70)</f>
        <v>0.12814289343493879</v>
      </c>
      <c r="AH128" s="125"/>
      <c r="AI128" s="5"/>
      <c r="AJ128" s="6" t="s">
        <v>37</v>
      </c>
      <c r="AK128" s="22">
        <v>0</v>
      </c>
      <c r="AL128" s="22">
        <v>0</v>
      </c>
      <c r="AM128" s="22">
        <v>0</v>
      </c>
      <c r="AN128" s="22">
        <v>0</v>
      </c>
      <c r="AO128" s="22">
        <v>0</v>
      </c>
      <c r="AP128" s="22">
        <v>0</v>
      </c>
      <c r="AQ128" s="22"/>
    </row>
    <row r="129" spans="1:43" ht="12.75" hidden="1" customHeight="1" outlineLevel="5" x14ac:dyDescent="0.15">
      <c r="A129" s="124"/>
      <c r="B129" s="124"/>
      <c r="C129" s="38" t="s">
        <v>46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126">
        <f>IFERROR(XIRR(AB127:AI127,$AB$5:$AI$5),"")</f>
        <v>0.23477614521980289</v>
      </c>
      <c r="AB129" s="136"/>
      <c r="AC129" s="125"/>
      <c r="AD129" s="125"/>
      <c r="AE129" s="125"/>
      <c r="AF129" s="125"/>
      <c r="AG129" s="125"/>
      <c r="AH129" s="125"/>
      <c r="AI129" s="5"/>
      <c r="AJ129" s="6" t="s">
        <v>39</v>
      </c>
      <c r="AK129" s="137">
        <f t="shared" ref="AK129:AP129" si="84">AB72</f>
        <v>0</v>
      </c>
      <c r="AL129" s="137">
        <f t="shared" si="84"/>
        <v>0</v>
      </c>
      <c r="AM129" s="137">
        <f t="shared" si="84"/>
        <v>0</v>
      </c>
      <c r="AN129" s="137">
        <f t="shared" si="84"/>
        <v>0</v>
      </c>
      <c r="AO129" s="137">
        <f t="shared" si="84"/>
        <v>0</v>
      </c>
      <c r="AP129" s="137">
        <f t="shared" si="84"/>
        <v>841340.00778921507</v>
      </c>
      <c r="AQ129" s="22"/>
    </row>
    <row r="130" spans="1:43" ht="12.75" hidden="1" customHeight="1" outlineLevel="5" thickBot="1" x14ac:dyDescent="0.2">
      <c r="A130" s="128"/>
      <c r="B130" s="128"/>
      <c r="C130" s="40" t="s">
        <v>48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134">
        <f>IFERROR(ABS(AA126/AA125),"")</f>
        <v>2.7707075493498277</v>
      </c>
      <c r="AB130" s="57"/>
      <c r="AC130" s="33"/>
      <c r="AD130" s="33"/>
      <c r="AE130" s="33"/>
      <c r="AF130" s="33"/>
      <c r="AG130" s="33"/>
      <c r="AH130" s="33"/>
      <c r="AI130" s="5"/>
      <c r="AJ130" s="22">
        <f>SUM(AK130:AP130)</f>
        <v>2770707.5493498277</v>
      </c>
      <c r="AK130" s="88">
        <f t="shared" ref="AK130:AP130" si="85">SUM(AK125:AK129)</f>
        <v>0</v>
      </c>
      <c r="AL130" s="88">
        <f t="shared" si="85"/>
        <v>14907.28661391917</v>
      </c>
      <c r="AM130" s="88">
        <f t="shared" si="85"/>
        <v>51680.552499051577</v>
      </c>
      <c r="AN130" s="88">
        <f t="shared" si="85"/>
        <v>44272.086715104691</v>
      </c>
      <c r="AO130" s="88">
        <f t="shared" si="85"/>
        <v>54236.341933910495</v>
      </c>
      <c r="AP130" s="88">
        <f t="shared" si="85"/>
        <v>2605611.2815878419</v>
      </c>
      <c r="AQ130" s="22"/>
    </row>
    <row r="131" spans="1:43" ht="12.75" hidden="1" customHeight="1" outlineLevel="1" x14ac:dyDescent="0.15">
      <c r="B131" s="138"/>
      <c r="AA131" s="135"/>
      <c r="AB131" s="22"/>
      <c r="AC131" s="22"/>
      <c r="AD131" s="22"/>
      <c r="AE131" s="22"/>
      <c r="AF131" s="22"/>
      <c r="AG131" s="22"/>
      <c r="AH131" s="22"/>
      <c r="AI131" s="5"/>
      <c r="AJ131" s="22">
        <f>AJ130-AA126</f>
        <v>0</v>
      </c>
      <c r="AK131" s="22"/>
      <c r="AL131" s="22"/>
      <c r="AM131" s="22"/>
      <c r="AN131" s="22"/>
      <c r="AO131" s="22"/>
      <c r="AP131" s="22"/>
      <c r="AQ131" s="22"/>
    </row>
    <row r="132" spans="1:43" ht="12.75" hidden="1" customHeight="1" outlineLevel="6" x14ac:dyDescent="0.15">
      <c r="A132" s="7" t="e">
        <v>#REF!</v>
      </c>
      <c r="B132" s="7"/>
      <c r="D132" s="122"/>
      <c r="Z132" s="83" t="s">
        <v>32</v>
      </c>
      <c r="AA132" s="24" t="e">
        <v>#REF!</v>
      </c>
      <c r="AB132" s="22"/>
      <c r="AC132" s="22"/>
      <c r="AD132" s="22"/>
      <c r="AE132" s="22"/>
      <c r="AF132" s="22"/>
      <c r="AG132" s="22"/>
      <c r="AH132" s="22"/>
      <c r="AI132" s="5"/>
      <c r="AK132" s="22"/>
      <c r="AL132" s="22"/>
      <c r="AM132" s="22"/>
      <c r="AN132" s="22"/>
      <c r="AO132" s="22"/>
      <c r="AP132" s="22"/>
      <c r="AQ132" s="22"/>
    </row>
    <row r="133" spans="1:43" ht="12.75" hidden="1" customHeight="1" outlineLevel="6" x14ac:dyDescent="0.15">
      <c r="A133" s="123"/>
      <c r="B133" s="29"/>
      <c r="C133" s="29"/>
      <c r="Z133" s="83" t="s">
        <v>34</v>
      </c>
      <c r="AA133" s="24" t="e">
        <v>#REF!</v>
      </c>
      <c r="AB133" s="22" t="e">
        <v>#REF!</v>
      </c>
      <c r="AC133" s="22">
        <f>AC19*(-$AA$125/$AA$11)</f>
        <v>0</v>
      </c>
      <c r="AD133" s="22">
        <f>AD19*(-$AA$125/$AA$11)</f>
        <v>0</v>
      </c>
      <c r="AE133" s="22">
        <f>AE19*(-$AA$125/$AA$11)</f>
        <v>0</v>
      </c>
      <c r="AF133" s="22">
        <f>AF19*(-$AA$125/$AA$11)</f>
        <v>0</v>
      </c>
      <c r="AG133" s="22">
        <f>AG19*(-$AA$125/$AA$11)</f>
        <v>0</v>
      </c>
      <c r="AH133" s="22"/>
      <c r="AI133" s="5"/>
      <c r="AJ133" s="6" t="s">
        <v>14</v>
      </c>
      <c r="AK133" s="22" t="e">
        <f t="shared" ref="AK133:AP133" si="86">AB51*$B$134</f>
        <v>#REF!</v>
      </c>
      <c r="AL133" s="22" t="e">
        <f t="shared" si="86"/>
        <v>#REF!</v>
      </c>
      <c r="AM133" s="22" t="e">
        <f t="shared" si="86"/>
        <v>#REF!</v>
      </c>
      <c r="AN133" s="22" t="e">
        <f t="shared" si="86"/>
        <v>#REF!</v>
      </c>
      <c r="AO133" s="22" t="e">
        <f t="shared" si="86"/>
        <v>#REF!</v>
      </c>
      <c r="AP133" s="22" t="e">
        <f t="shared" si="86"/>
        <v>#REF!</v>
      </c>
      <c r="AQ133" s="88"/>
    </row>
    <row r="134" spans="1:43" ht="12.75" hidden="1" customHeight="1" outlineLevel="6" x14ac:dyDescent="0.15">
      <c r="A134" s="123"/>
      <c r="B134" s="29" t="e">
        <v>#REF!</v>
      </c>
      <c r="C134" s="12" t="s">
        <v>56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84" t="s">
        <v>35</v>
      </c>
      <c r="AA134" s="26">
        <f>SUM(AB134:AI134)</f>
        <v>13540864.515405498</v>
      </c>
      <c r="AB134" s="28">
        <f t="shared" ref="AB134:AG134" si="87">SUM(AB54,AB59,AB64,AB73)</f>
        <v>0</v>
      </c>
      <c r="AC134" s="28">
        <f t="shared" si="87"/>
        <v>80189.999975629282</v>
      </c>
      <c r="AD134" s="28">
        <f t="shared" si="87"/>
        <v>278002.53734773496</v>
      </c>
      <c r="AE134" s="28">
        <f t="shared" si="87"/>
        <v>238150.55848530101</v>
      </c>
      <c r="AF134" s="28">
        <f t="shared" si="87"/>
        <v>291750.76397186698</v>
      </c>
      <c r="AG134" s="28">
        <f t="shared" si="87"/>
        <v>12652770.655624967</v>
      </c>
      <c r="AH134" s="22"/>
      <c r="AI134" s="5"/>
      <c r="AJ134" s="6" t="s">
        <v>22</v>
      </c>
      <c r="AK134" s="22">
        <f t="shared" ref="AK134:AP134" si="88">AB59</f>
        <v>0</v>
      </c>
      <c r="AL134" s="22">
        <f t="shared" si="88"/>
        <v>0</v>
      </c>
      <c r="AM134" s="22">
        <f t="shared" si="88"/>
        <v>0</v>
      </c>
      <c r="AN134" s="22">
        <f t="shared" si="88"/>
        <v>0</v>
      </c>
      <c r="AO134" s="22">
        <f t="shared" si="88"/>
        <v>0</v>
      </c>
      <c r="AP134" s="22">
        <f t="shared" si="88"/>
        <v>1273639.9073606115</v>
      </c>
      <c r="AQ134" s="88"/>
    </row>
    <row r="135" spans="1:43" ht="12.75" hidden="1" customHeight="1" outlineLevel="6" thickBot="1" x14ac:dyDescent="0.2">
      <c r="C135" s="7" t="s">
        <v>36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3" t="e">
        <f>SUM(AB135:AI135)</f>
        <v>#REF!</v>
      </c>
      <c r="AB135" s="33" t="e">
        <f t="shared" ref="AB135:AG135" si="89">SUM(AB133:AB134)</f>
        <v>#REF!</v>
      </c>
      <c r="AC135" s="33">
        <f t="shared" si="89"/>
        <v>80189.999975629282</v>
      </c>
      <c r="AD135" s="33">
        <f t="shared" si="89"/>
        <v>278002.53734773496</v>
      </c>
      <c r="AE135" s="33">
        <f t="shared" si="89"/>
        <v>238150.55848530101</v>
      </c>
      <c r="AF135" s="33">
        <f t="shared" si="89"/>
        <v>291750.76397186698</v>
      </c>
      <c r="AG135" s="33">
        <f t="shared" si="89"/>
        <v>12652770.655624967</v>
      </c>
      <c r="AH135" s="33"/>
      <c r="AI135" s="5"/>
      <c r="AJ135" s="6" t="s">
        <v>23</v>
      </c>
      <c r="AK135" s="22">
        <f t="shared" ref="AK135:AP135" si="90">AB64</f>
        <v>0</v>
      </c>
      <c r="AL135" s="22">
        <f t="shared" si="90"/>
        <v>0</v>
      </c>
      <c r="AM135" s="22">
        <f t="shared" si="90"/>
        <v>0</v>
      </c>
      <c r="AN135" s="22">
        <f t="shared" si="90"/>
        <v>0</v>
      </c>
      <c r="AO135" s="22">
        <f t="shared" si="90"/>
        <v>0</v>
      </c>
      <c r="AP135" s="22">
        <f t="shared" si="90"/>
        <v>0</v>
      </c>
      <c r="AQ135" s="88"/>
    </row>
    <row r="136" spans="1:43" ht="12.75" hidden="1" customHeight="1" outlineLevel="6" x14ac:dyDescent="0.15">
      <c r="A136" s="124"/>
      <c r="B136" s="124"/>
      <c r="C136" s="34" t="s">
        <v>43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85"/>
      <c r="AB136" s="33"/>
      <c r="AC136" s="125">
        <f>AC135/(AC$51+AC56+AC61+AC$68+AC$70)</f>
        <v>0.72815904228089012</v>
      </c>
      <c r="AD136" s="125">
        <f>AD135/(AD$51+AD56+AD61+AD$68+AD$70)</f>
        <v>0.72815904228089012</v>
      </c>
      <c r="AE136" s="125">
        <f>AE135/(AE$51+AE56+AE61+AE$68+AE$70)</f>
        <v>0.72815904228089012</v>
      </c>
      <c r="AF136" s="125">
        <f>AF135/(AF$51+AF56+AF61+AF$68+AF$70)</f>
        <v>0.72815904228089023</v>
      </c>
      <c r="AG136" s="125">
        <f>AG135/(AG$51+AG56+AG61+AG$68+AG$70)</f>
        <v>0.62225806790045179</v>
      </c>
      <c r="AH136" s="125"/>
      <c r="AI136" s="5"/>
      <c r="AJ136" s="6" t="s">
        <v>37</v>
      </c>
      <c r="AK136" s="22">
        <v>0</v>
      </c>
      <c r="AL136" s="22">
        <v>0</v>
      </c>
      <c r="AM136" s="22">
        <v>0</v>
      </c>
      <c r="AN136" s="22">
        <v>0</v>
      </c>
      <c r="AO136" s="22">
        <v>0</v>
      </c>
      <c r="AP136" s="22">
        <v>0</v>
      </c>
      <c r="AQ136" s="22"/>
    </row>
    <row r="137" spans="1:43" ht="12.75" hidden="1" customHeight="1" outlineLevel="6" x14ac:dyDescent="0.15">
      <c r="A137" s="124"/>
      <c r="B137" s="124"/>
      <c r="C137" s="38" t="s">
        <v>46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126" t="e">
        <f>XIRR(AB135:AI135,$AB$5:$AI$5)</f>
        <v>#REF!</v>
      </c>
      <c r="AB137" s="33"/>
      <c r="AC137" s="125"/>
      <c r="AD137" s="125"/>
      <c r="AE137" s="125"/>
      <c r="AF137" s="125"/>
      <c r="AG137" s="125"/>
      <c r="AH137" s="125"/>
      <c r="AI137" s="5"/>
      <c r="AJ137" s="6" t="s">
        <v>39</v>
      </c>
      <c r="AK137" s="137">
        <f t="shared" ref="AK137:AP137" si="91">AB73</f>
        <v>0</v>
      </c>
      <c r="AL137" s="137">
        <f t="shared" si="91"/>
        <v>0</v>
      </c>
      <c r="AM137" s="137">
        <f t="shared" si="91"/>
        <v>0</v>
      </c>
      <c r="AN137" s="137">
        <f t="shared" si="91"/>
        <v>0</v>
      </c>
      <c r="AO137" s="137">
        <f t="shared" si="91"/>
        <v>0</v>
      </c>
      <c r="AP137" s="137">
        <f t="shared" si="91"/>
        <v>4525777.021092358</v>
      </c>
    </row>
    <row r="138" spans="1:43" ht="12.75" hidden="1" customHeight="1" outlineLevel="6" thickBot="1" x14ac:dyDescent="0.2">
      <c r="A138" s="128"/>
      <c r="B138" s="128"/>
      <c r="C138" s="40" t="s">
        <v>48</v>
      </c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129" t="e">
        <f>ABS(AA134/AA133)</f>
        <v>#REF!</v>
      </c>
      <c r="AB138" s="33"/>
      <c r="AC138" s="33"/>
      <c r="AD138" s="33"/>
      <c r="AE138" s="33"/>
      <c r="AF138" s="33"/>
      <c r="AG138" s="33"/>
      <c r="AH138" s="33"/>
      <c r="AI138" s="5"/>
      <c r="AJ138" s="22" t="e">
        <f>SUM(AK138:AP138)</f>
        <v>#REF!</v>
      </c>
      <c r="AK138" s="88" t="e">
        <f t="shared" ref="AK138:AP138" si="92">SUM(AK133:AK137)</f>
        <v>#REF!</v>
      </c>
      <c r="AL138" s="88" t="e">
        <f t="shared" si="92"/>
        <v>#REF!</v>
      </c>
      <c r="AM138" s="88" t="e">
        <f t="shared" si="92"/>
        <v>#REF!</v>
      </c>
      <c r="AN138" s="88" t="e">
        <f t="shared" si="92"/>
        <v>#REF!</v>
      </c>
      <c r="AO138" s="88" t="e">
        <f t="shared" si="92"/>
        <v>#REF!</v>
      </c>
      <c r="AP138" s="88" t="e">
        <f t="shared" si="92"/>
        <v>#REF!</v>
      </c>
      <c r="AQ138" s="88"/>
    </row>
    <row r="139" spans="1:43" ht="12.75" hidden="1" customHeight="1" outlineLevel="1" x14ac:dyDescent="0.15">
      <c r="B139" s="138" t="e">
        <f>B110+B134+B118+B126</f>
        <v>#REF!</v>
      </c>
      <c r="AB139" s="22"/>
      <c r="AC139" s="22"/>
      <c r="AD139" s="22"/>
      <c r="AE139" s="22"/>
      <c r="AF139" s="22"/>
      <c r="AG139" s="22"/>
      <c r="AH139" s="22"/>
      <c r="AI139" s="5"/>
      <c r="AJ139" s="22" t="e">
        <f>AJ138-AA134</f>
        <v>#REF!</v>
      </c>
      <c r="AK139" s="22"/>
      <c r="AL139" s="22"/>
      <c r="AM139" s="22"/>
      <c r="AN139" s="22"/>
      <c r="AO139" s="22"/>
      <c r="AP139" s="22"/>
      <c r="AQ139" s="22"/>
    </row>
    <row r="140" spans="1:43" ht="12.75" hidden="1" customHeight="1" outlineLevel="1" x14ac:dyDescent="0.15">
      <c r="A140" s="6" t="s">
        <v>49</v>
      </c>
      <c r="AB140" s="22" t="e">
        <f t="shared" ref="AB140:AG140" si="93">AB51+AB56+AB61+AB66-SUM(AB111+AB119+AB127+AB135)</f>
        <v>#REF!</v>
      </c>
      <c r="AC140" s="22">
        <f t="shared" si="93"/>
        <v>1.4907286618836224E-2</v>
      </c>
      <c r="AD140" s="22">
        <f t="shared" si="93"/>
        <v>5.1680552482139319E-2</v>
      </c>
      <c r="AE140" s="22">
        <f t="shared" si="93"/>
        <v>4.427208675770089E-2</v>
      </c>
      <c r="AF140" s="22">
        <f t="shared" si="93"/>
        <v>5.4236341908108443E-2</v>
      </c>
      <c r="AG140" s="22">
        <f t="shared" si="93"/>
        <v>2.1153755262494087</v>
      </c>
      <c r="AH140" s="22"/>
      <c r="AK140" s="22"/>
      <c r="AL140" s="22"/>
      <c r="AM140" s="22"/>
      <c r="AN140" s="22"/>
      <c r="AO140" s="22"/>
      <c r="AP140" s="22"/>
      <c r="AQ140" s="22"/>
    </row>
    <row r="141" spans="1:43" ht="12.75" hidden="1" customHeight="1" outlineLevel="1" x14ac:dyDescent="0.15">
      <c r="AA141" s="22" t="e">
        <f>AA127+AA111+AA119+AA135</f>
        <v>#REF!</v>
      </c>
      <c r="AB141" s="22" t="e">
        <f>SUM(AB127,AB111,AB119,AB135)</f>
        <v>#REF!</v>
      </c>
      <c r="AC141" s="29">
        <f>AC112+AC120+AC128+AC136</f>
        <v>0.99999986463554624</v>
      </c>
      <c r="AD141" s="29">
        <f>AD112+AD120+AD128+AD136</f>
        <v>0.99999986463554624</v>
      </c>
      <c r="AE141" s="29">
        <f>AE112+AE120+AE128+AE136</f>
        <v>0.99999986463554624</v>
      </c>
      <c r="AF141" s="29">
        <f>AF112+AF120+AF128+AF136</f>
        <v>0.99999986463554635</v>
      </c>
      <c r="AG141" s="29">
        <f>AG112+AG120+AG128+AG136</f>
        <v>0.99999989596669969</v>
      </c>
      <c r="AH141" s="29"/>
      <c r="AK141" s="22"/>
      <c r="AL141" s="22"/>
      <c r="AM141" s="22"/>
      <c r="AN141" s="22"/>
      <c r="AO141" s="22"/>
      <c r="AP141" s="22"/>
      <c r="AQ141" s="22"/>
    </row>
    <row r="142" spans="1:43" ht="12.75" hidden="1" customHeight="1" outlineLevel="1" x14ac:dyDescent="0.15">
      <c r="AB142" s="22" t="e">
        <f>AB141-AB8</f>
        <v>#REF!</v>
      </c>
    </row>
    <row r="143" spans="1:43" ht="12.75" customHeight="1" x14ac:dyDescent="0.15">
      <c r="A143" s="6" t="s">
        <v>50</v>
      </c>
    </row>
    <row r="144" spans="1:43" ht="12.75" customHeight="1" x14ac:dyDescent="0.15">
      <c r="A144" s="6">
        <v>1</v>
      </c>
      <c r="B144" s="6" t="s">
        <v>51</v>
      </c>
      <c r="Z144" s="6" t="s">
        <v>52</v>
      </c>
      <c r="AA144" s="66">
        <f>AA134/6.79637</f>
        <v>1992367.1776853672</v>
      </c>
    </row>
    <row r="145" spans="1:27" ht="12.75" customHeight="1" x14ac:dyDescent="0.15">
      <c r="AA145" s="66">
        <f>AA126-AA144</f>
        <v>778340.37166446052</v>
      </c>
    </row>
    <row r="146" spans="1:27" ht="12.75" customHeight="1" x14ac:dyDescent="0.15"/>
    <row r="147" spans="1:27" ht="12.75" customHeight="1" x14ac:dyDescent="0.15"/>
    <row r="148" spans="1:27" ht="12.75" customHeight="1" x14ac:dyDescent="0.15"/>
    <row r="149" spans="1:27" ht="12.75" customHeight="1" x14ac:dyDescent="0.15"/>
    <row r="150" spans="1:27" ht="12.75" customHeight="1" x14ac:dyDescent="0.15"/>
    <row r="151" spans="1:27" ht="12.75" customHeight="1" x14ac:dyDescent="0.15"/>
    <row r="152" spans="1:27" ht="12.75" customHeight="1" x14ac:dyDescent="0.15">
      <c r="A152" s="7"/>
      <c r="B152" s="7"/>
      <c r="D152" s="122"/>
    </row>
    <row r="153" spans="1:27" ht="12.75" customHeight="1" x14ac:dyDescent="0.15">
      <c r="A153" s="139"/>
      <c r="B153" s="139"/>
      <c r="D153" s="122"/>
      <c r="Z153" s="29"/>
    </row>
    <row r="154" spans="1:27" ht="12.75" customHeight="1" x14ac:dyDescent="0.15">
      <c r="A154" s="139"/>
      <c r="B154" s="139"/>
      <c r="Z154" s="29"/>
    </row>
    <row r="155" spans="1:27" ht="12.75" customHeight="1" x14ac:dyDescent="0.15"/>
    <row r="156" spans="1:27" ht="12.75" customHeight="1" x14ac:dyDescent="0.15"/>
    <row r="157" spans="1:27" ht="12.75" customHeight="1" x14ac:dyDescent="0.15"/>
    <row r="158" spans="1:27" ht="12.75" customHeight="1" x14ac:dyDescent="0.15"/>
    <row r="159" spans="1:27" ht="12.75" customHeight="1" x14ac:dyDescent="0.15"/>
    <row r="160" spans="1:27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spans="35:35" ht="12.75" customHeight="1" x14ac:dyDescent="0.15"/>
    <row r="210" spans="35:35" ht="12.75" customHeight="1" x14ac:dyDescent="0.15">
      <c r="AI210" s="5"/>
    </row>
    <row r="211" spans="35:35" ht="12.75" customHeight="1" x14ac:dyDescent="0.15">
      <c r="AI211" s="5"/>
    </row>
    <row r="212" spans="35:35" ht="12.75" customHeight="1" x14ac:dyDescent="0.15">
      <c r="AI212" s="5"/>
    </row>
    <row r="213" spans="35:35" ht="12.75" customHeight="1" x14ac:dyDescent="0.15">
      <c r="AI213" s="5"/>
    </row>
    <row r="214" spans="35:35" ht="12.75" customHeight="1" x14ac:dyDescent="0.15">
      <c r="AI214" s="5"/>
    </row>
    <row r="215" spans="35:35" ht="12.75" customHeight="1" x14ac:dyDescent="0.15">
      <c r="AI215" s="5"/>
    </row>
    <row r="216" spans="35:35" ht="12.75" customHeight="1" x14ac:dyDescent="0.15">
      <c r="AI216" s="5"/>
    </row>
    <row r="217" spans="35:35" ht="12.75" customHeight="1" x14ac:dyDescent="0.15">
      <c r="AI217" s="5"/>
    </row>
    <row r="218" spans="35:35" ht="12.75" customHeight="1" x14ac:dyDescent="0.15">
      <c r="AI218" s="5"/>
    </row>
    <row r="219" spans="35:35" ht="12.75" customHeight="1" x14ac:dyDescent="0.15">
      <c r="AI219" s="5"/>
    </row>
    <row r="220" spans="35:35" ht="12.75" customHeight="1" x14ac:dyDescent="0.15">
      <c r="AI220" s="5"/>
    </row>
    <row r="221" spans="35:35" ht="12.75" customHeight="1" x14ac:dyDescent="0.15">
      <c r="AI221" s="5"/>
    </row>
    <row r="222" spans="35:35" ht="12.75" customHeight="1" x14ac:dyDescent="0.15">
      <c r="AI222" s="5"/>
    </row>
    <row r="223" spans="35:35" ht="12.75" customHeight="1" x14ac:dyDescent="0.15">
      <c r="AI223" s="5"/>
    </row>
    <row r="224" spans="35:35" ht="12.75" customHeight="1" x14ac:dyDescent="0.15">
      <c r="AI224" s="5"/>
    </row>
    <row r="225" spans="35:35" ht="12.75" customHeight="1" x14ac:dyDescent="0.15">
      <c r="AI225" s="5"/>
    </row>
    <row r="226" spans="35:35" ht="12.75" customHeight="1" x14ac:dyDescent="0.15">
      <c r="AI226" s="5"/>
    </row>
    <row r="227" spans="35:35" ht="12.75" customHeight="1" x14ac:dyDescent="0.15">
      <c r="AI227" s="5"/>
    </row>
    <row r="228" spans="35:35" ht="12.75" customHeight="1" x14ac:dyDescent="0.15">
      <c r="AI228" s="5"/>
    </row>
    <row r="229" spans="35:35" ht="12.75" customHeight="1" x14ac:dyDescent="0.15">
      <c r="AI229" s="5"/>
    </row>
    <row r="230" spans="35:35" ht="12.75" customHeight="1" x14ac:dyDescent="0.15">
      <c r="AI230" s="5"/>
    </row>
    <row r="231" spans="35:35" ht="12.75" customHeight="1" x14ac:dyDescent="0.15">
      <c r="AI231" s="5"/>
    </row>
    <row r="232" spans="35:35" ht="12.75" customHeight="1" x14ac:dyDescent="0.15">
      <c r="AI232" s="5"/>
    </row>
    <row r="233" spans="35:35" ht="12.75" customHeight="1" x14ac:dyDescent="0.15">
      <c r="AI233" s="5"/>
    </row>
    <row r="234" spans="35:35" ht="12.75" customHeight="1" x14ac:dyDescent="0.15">
      <c r="AI234" s="5"/>
    </row>
    <row r="235" spans="35:35" ht="12.75" customHeight="1" x14ac:dyDescent="0.15">
      <c r="AI235" s="5"/>
    </row>
    <row r="236" spans="35:35" ht="12.75" customHeight="1" x14ac:dyDescent="0.15">
      <c r="AI236" s="5"/>
    </row>
    <row r="237" spans="35:35" ht="12.75" customHeight="1" x14ac:dyDescent="0.15">
      <c r="AI237" s="5"/>
    </row>
    <row r="238" spans="35:35" ht="12.75" customHeight="1" x14ac:dyDescent="0.15">
      <c r="AI238" s="5"/>
    </row>
    <row r="239" spans="35:35" ht="12.75" customHeight="1" x14ac:dyDescent="0.15">
      <c r="AI239" s="5"/>
    </row>
    <row r="240" spans="35:35" ht="12.75" customHeight="1" x14ac:dyDescent="0.15">
      <c r="AI240" s="5"/>
    </row>
    <row r="241" spans="35:35" ht="12.75" customHeight="1" x14ac:dyDescent="0.15">
      <c r="AI241" s="5"/>
    </row>
    <row r="242" spans="35:35" ht="12.75" customHeight="1" x14ac:dyDescent="0.15">
      <c r="AI242" s="5"/>
    </row>
    <row r="243" spans="35:35" ht="12.75" customHeight="1" x14ac:dyDescent="0.15">
      <c r="AI243" s="5"/>
    </row>
    <row r="244" spans="35:35" ht="12.75" customHeight="1" x14ac:dyDescent="0.15">
      <c r="AI244" s="5"/>
    </row>
    <row r="245" spans="35:35" ht="12.75" customHeight="1" x14ac:dyDescent="0.15">
      <c r="AI245" s="5"/>
    </row>
    <row r="246" spans="35:35" ht="12.75" customHeight="1" x14ac:dyDescent="0.15">
      <c r="AI246" s="5"/>
    </row>
    <row r="247" spans="35:35" ht="12.75" customHeight="1" x14ac:dyDescent="0.15">
      <c r="AI247" s="5"/>
    </row>
    <row r="248" spans="35:35" ht="12.75" customHeight="1" x14ac:dyDescent="0.15">
      <c r="AI248" s="5"/>
    </row>
    <row r="249" spans="35:35" ht="12.75" customHeight="1" x14ac:dyDescent="0.15">
      <c r="AI249" s="5"/>
    </row>
    <row r="250" spans="35:35" ht="12.75" customHeight="1" x14ac:dyDescent="0.15">
      <c r="AI250" s="5"/>
    </row>
    <row r="251" spans="35:35" ht="12.75" customHeight="1" x14ac:dyDescent="0.15">
      <c r="AI251" s="5"/>
    </row>
    <row r="252" spans="35:35" ht="12.75" customHeight="1" x14ac:dyDescent="0.15">
      <c r="AI252" s="5"/>
    </row>
    <row r="253" spans="35:35" ht="12.75" customHeight="1" x14ac:dyDescent="0.15">
      <c r="AI253" s="5"/>
    </row>
    <row r="254" spans="35:35" ht="12.75" customHeight="1" x14ac:dyDescent="0.15">
      <c r="AI254" s="5"/>
    </row>
    <row r="255" spans="35:35" ht="12.75" customHeight="1" x14ac:dyDescent="0.15">
      <c r="AI255" s="5"/>
    </row>
    <row r="256" spans="35:35" ht="12.75" customHeight="1" x14ac:dyDescent="0.15">
      <c r="AI256" s="5"/>
    </row>
    <row r="257" spans="35:35" ht="12.75" customHeight="1" x14ac:dyDescent="0.15">
      <c r="AI257" s="5"/>
    </row>
    <row r="258" spans="35:35" ht="12.75" customHeight="1" x14ac:dyDescent="0.15">
      <c r="AI258" s="5"/>
    </row>
    <row r="259" spans="35:35" ht="12.75" customHeight="1" x14ac:dyDescent="0.15">
      <c r="AI259" s="5"/>
    </row>
    <row r="260" spans="35:35" ht="12.75" customHeight="1" x14ac:dyDescent="0.15">
      <c r="AI260" s="5"/>
    </row>
    <row r="261" spans="35:35" ht="12.75" customHeight="1" x14ac:dyDescent="0.15">
      <c r="AI261" s="5"/>
    </row>
    <row r="262" spans="35:35" ht="12.75" customHeight="1" x14ac:dyDescent="0.15">
      <c r="AI262" s="5"/>
    </row>
    <row r="263" spans="35:35" ht="12.75" customHeight="1" x14ac:dyDescent="0.15">
      <c r="AI263" s="5"/>
    </row>
    <row r="264" spans="35:35" ht="12.75" customHeight="1" x14ac:dyDescent="0.15">
      <c r="AI264" s="5"/>
    </row>
    <row r="265" spans="35:35" ht="12.75" customHeight="1" x14ac:dyDescent="0.15">
      <c r="AI265" s="5"/>
    </row>
    <row r="266" spans="35:35" ht="12.75" customHeight="1" x14ac:dyDescent="0.15">
      <c r="AI266" s="5"/>
    </row>
    <row r="267" spans="35:35" ht="12.75" customHeight="1" x14ac:dyDescent="0.15">
      <c r="AI267" s="5"/>
    </row>
    <row r="268" spans="35:35" ht="12.75" customHeight="1" x14ac:dyDescent="0.15">
      <c r="AI268" s="5"/>
    </row>
    <row r="269" spans="35:35" ht="12.75" customHeight="1" x14ac:dyDescent="0.15">
      <c r="AI269" s="5"/>
    </row>
    <row r="270" spans="35:35" ht="12.75" customHeight="1" x14ac:dyDescent="0.15">
      <c r="AI270" s="5"/>
    </row>
    <row r="271" spans="35:35" ht="12.75" customHeight="1" x14ac:dyDescent="0.15">
      <c r="AI271" s="5"/>
    </row>
    <row r="272" spans="35:35" ht="12.75" customHeight="1" x14ac:dyDescent="0.15">
      <c r="AI272" s="5"/>
    </row>
    <row r="273" spans="35:35" ht="12.75" customHeight="1" x14ac:dyDescent="0.15">
      <c r="AI273" s="5"/>
    </row>
    <row r="274" spans="35:35" ht="12.75" customHeight="1" x14ac:dyDescent="0.15">
      <c r="AI274" s="5"/>
    </row>
    <row r="275" spans="35:35" ht="12.75" customHeight="1" x14ac:dyDescent="0.15">
      <c r="AI275" s="5"/>
    </row>
    <row r="276" spans="35:35" ht="12.75" customHeight="1" x14ac:dyDescent="0.15">
      <c r="AI276" s="5"/>
    </row>
    <row r="277" spans="35:35" ht="12.75" customHeight="1" x14ac:dyDescent="0.15">
      <c r="AI277" s="5"/>
    </row>
    <row r="278" spans="35:35" ht="12.75" customHeight="1" x14ac:dyDescent="0.15">
      <c r="AI278" s="5"/>
    </row>
    <row r="279" spans="35:35" ht="12.75" customHeight="1" x14ac:dyDescent="0.15">
      <c r="AI279" s="5"/>
    </row>
    <row r="280" spans="35:35" ht="12.75" customHeight="1" x14ac:dyDescent="0.15">
      <c r="AI280" s="5"/>
    </row>
    <row r="281" spans="35:35" ht="12.75" customHeight="1" x14ac:dyDescent="0.15">
      <c r="AI281" s="5"/>
    </row>
    <row r="282" spans="35:35" ht="12.75" customHeight="1" x14ac:dyDescent="0.15">
      <c r="AI282" s="5"/>
    </row>
    <row r="283" spans="35:35" ht="12.75" customHeight="1" x14ac:dyDescent="0.15">
      <c r="AI283" s="5"/>
    </row>
    <row r="284" spans="35:35" ht="12.75" customHeight="1" x14ac:dyDescent="0.15">
      <c r="AI284" s="5"/>
    </row>
    <row r="285" spans="35:35" ht="12.75" customHeight="1" x14ac:dyDescent="0.15">
      <c r="AI285" s="5"/>
    </row>
    <row r="286" spans="35:35" ht="12.75" customHeight="1" x14ac:dyDescent="0.15">
      <c r="AI286" s="5"/>
    </row>
    <row r="287" spans="35:35" ht="12.75" customHeight="1" x14ac:dyDescent="0.15">
      <c r="AI287" s="5"/>
    </row>
    <row r="288" spans="35:35" ht="12.75" customHeight="1" x14ac:dyDescent="0.15">
      <c r="AI288" s="5"/>
    </row>
    <row r="289" spans="35:35" ht="12.75" customHeight="1" x14ac:dyDescent="0.15">
      <c r="AI289" s="5"/>
    </row>
    <row r="290" spans="35:35" ht="12.75" customHeight="1" x14ac:dyDescent="0.15">
      <c r="AI290" s="5"/>
    </row>
    <row r="291" spans="35:35" ht="12.75" customHeight="1" x14ac:dyDescent="0.15">
      <c r="AI291" s="5"/>
    </row>
    <row r="292" spans="35:35" ht="12.75" customHeight="1" x14ac:dyDescent="0.15">
      <c r="AI292" s="5"/>
    </row>
    <row r="293" spans="35:35" ht="12.75" customHeight="1" x14ac:dyDescent="0.15">
      <c r="AI293" s="5"/>
    </row>
    <row r="294" spans="35:35" ht="12.75" customHeight="1" x14ac:dyDescent="0.15">
      <c r="AI294" s="5"/>
    </row>
    <row r="295" spans="35:35" ht="12.75" customHeight="1" x14ac:dyDescent="0.15">
      <c r="AI295" s="5"/>
    </row>
    <row r="296" spans="35:35" ht="12.75" customHeight="1" x14ac:dyDescent="0.15">
      <c r="AI296" s="5"/>
    </row>
    <row r="297" spans="35:35" ht="12.75" customHeight="1" x14ac:dyDescent="0.15">
      <c r="AI297" s="5"/>
    </row>
    <row r="298" spans="35:35" ht="12.75" customHeight="1" x14ac:dyDescent="0.15">
      <c r="AI298" s="5"/>
    </row>
    <row r="299" spans="35:35" ht="12.75" customHeight="1" x14ac:dyDescent="0.15">
      <c r="AI299" s="5"/>
    </row>
    <row r="300" spans="35:35" ht="12.75" customHeight="1" x14ac:dyDescent="0.15">
      <c r="AI300" s="5"/>
    </row>
    <row r="301" spans="35:35" ht="12.75" customHeight="1" x14ac:dyDescent="0.15">
      <c r="AI301" s="5"/>
    </row>
    <row r="302" spans="35:35" ht="12.75" customHeight="1" x14ac:dyDescent="0.15">
      <c r="AI302" s="5"/>
    </row>
    <row r="303" spans="35:35" ht="12.75" customHeight="1" x14ac:dyDescent="0.15">
      <c r="AI303" s="5"/>
    </row>
    <row r="304" spans="35:35" ht="12.75" customHeight="1" x14ac:dyDescent="0.15">
      <c r="AI304" s="5"/>
    </row>
    <row r="305" spans="35:35" ht="12.75" customHeight="1" x14ac:dyDescent="0.15">
      <c r="AI305" s="5"/>
    </row>
    <row r="306" spans="35:35" ht="12.75" customHeight="1" x14ac:dyDescent="0.15">
      <c r="AI306" s="5"/>
    </row>
    <row r="307" spans="35:35" ht="12.75" customHeight="1" x14ac:dyDescent="0.15">
      <c r="AI307" s="5"/>
    </row>
    <row r="308" spans="35:35" ht="12.75" customHeight="1" x14ac:dyDescent="0.15">
      <c r="AI308" s="5"/>
    </row>
    <row r="309" spans="35:35" ht="12.75" customHeight="1" x14ac:dyDescent="0.15">
      <c r="AI309" s="5"/>
    </row>
    <row r="310" spans="35:35" ht="12.75" customHeight="1" x14ac:dyDescent="0.15">
      <c r="AI310" s="5"/>
    </row>
    <row r="311" spans="35:35" ht="12.75" customHeight="1" x14ac:dyDescent="0.15">
      <c r="AI311" s="5"/>
    </row>
    <row r="312" spans="35:35" ht="12.75" customHeight="1" x14ac:dyDescent="0.15">
      <c r="AI312" s="5"/>
    </row>
    <row r="313" spans="35:35" ht="12.75" customHeight="1" x14ac:dyDescent="0.15">
      <c r="AI313" s="5"/>
    </row>
    <row r="314" spans="35:35" ht="12.75" customHeight="1" x14ac:dyDescent="0.15">
      <c r="AI314" s="5"/>
    </row>
    <row r="315" spans="35:35" ht="12.75" customHeight="1" x14ac:dyDescent="0.15">
      <c r="AI315" s="5"/>
    </row>
    <row r="316" spans="35:35" ht="12.75" customHeight="1" x14ac:dyDescent="0.15">
      <c r="AI316" s="5"/>
    </row>
    <row r="317" spans="35:35" ht="12.75" customHeight="1" x14ac:dyDescent="0.15">
      <c r="AI317" s="5"/>
    </row>
    <row r="318" spans="35:35" ht="12.75" customHeight="1" x14ac:dyDescent="0.15">
      <c r="AI318" s="5"/>
    </row>
    <row r="319" spans="35:35" ht="12.75" customHeight="1" x14ac:dyDescent="0.15">
      <c r="AI319" s="5"/>
    </row>
    <row r="320" spans="35:35" ht="12.75" customHeight="1" x14ac:dyDescent="0.15">
      <c r="AI320" s="5"/>
    </row>
    <row r="321" spans="35:35" ht="12.75" customHeight="1" x14ac:dyDescent="0.15">
      <c r="AI321" s="5"/>
    </row>
    <row r="322" spans="35:35" ht="12.75" customHeight="1" x14ac:dyDescent="0.15">
      <c r="AI322" s="5"/>
    </row>
    <row r="323" spans="35:35" ht="12.75" customHeight="1" x14ac:dyDescent="0.15">
      <c r="AI323" s="5"/>
    </row>
    <row r="324" spans="35:35" ht="12.75" customHeight="1" x14ac:dyDescent="0.15">
      <c r="AI324" s="5"/>
    </row>
    <row r="325" spans="35:35" ht="12.75" customHeight="1" x14ac:dyDescent="0.15">
      <c r="AI325" s="5"/>
    </row>
    <row r="326" spans="35:35" ht="12.75" customHeight="1" x14ac:dyDescent="0.15">
      <c r="AI326" s="5"/>
    </row>
    <row r="327" spans="35:35" ht="12.75" customHeight="1" x14ac:dyDescent="0.15">
      <c r="AI327" s="5"/>
    </row>
    <row r="328" spans="35:35" ht="12.75" customHeight="1" x14ac:dyDescent="0.15">
      <c r="AI328" s="5"/>
    </row>
    <row r="329" spans="35:35" ht="12.75" customHeight="1" x14ac:dyDescent="0.15">
      <c r="AI329" s="5"/>
    </row>
    <row r="330" spans="35:35" ht="12.75" customHeight="1" x14ac:dyDescent="0.15">
      <c r="AI330" s="5"/>
    </row>
    <row r="331" spans="35:35" ht="12.75" customHeight="1" x14ac:dyDescent="0.15">
      <c r="AI331" s="5"/>
    </row>
    <row r="332" spans="35:35" ht="12.75" customHeight="1" x14ac:dyDescent="0.15">
      <c r="AI332" s="5"/>
    </row>
    <row r="333" spans="35:35" ht="12.75" customHeight="1" x14ac:dyDescent="0.15">
      <c r="AI333" s="5"/>
    </row>
    <row r="334" spans="35:35" ht="12.75" customHeight="1" x14ac:dyDescent="0.15">
      <c r="AI334" s="5"/>
    </row>
    <row r="335" spans="35:35" ht="12.75" customHeight="1" x14ac:dyDescent="0.15">
      <c r="AI335" s="5"/>
    </row>
    <row r="336" spans="35:35" ht="12.75" customHeight="1" x14ac:dyDescent="0.15">
      <c r="AI336" s="5"/>
    </row>
    <row r="337" spans="35:35" ht="12.75" customHeight="1" x14ac:dyDescent="0.15">
      <c r="AI337" s="5"/>
    </row>
    <row r="338" spans="35:35" ht="12.75" customHeight="1" x14ac:dyDescent="0.15">
      <c r="AI338" s="5"/>
    </row>
    <row r="339" spans="35:35" ht="12.75" customHeight="1" x14ac:dyDescent="0.15">
      <c r="AI339" s="5"/>
    </row>
    <row r="340" spans="35:35" ht="12.75" customHeight="1" x14ac:dyDescent="0.15">
      <c r="AI340" s="5"/>
    </row>
    <row r="341" spans="35:35" ht="12.75" customHeight="1" x14ac:dyDescent="0.15">
      <c r="AI341" s="5"/>
    </row>
    <row r="342" spans="35:35" ht="12.75" customHeight="1" x14ac:dyDescent="0.15">
      <c r="AI342" s="5"/>
    </row>
    <row r="343" spans="35:35" ht="12.75" customHeight="1" x14ac:dyDescent="0.15">
      <c r="AI343" s="5"/>
    </row>
    <row r="344" spans="35:35" ht="12.75" customHeight="1" x14ac:dyDescent="0.15">
      <c r="AI344" s="5"/>
    </row>
    <row r="345" spans="35:35" ht="12.75" customHeight="1" x14ac:dyDescent="0.15">
      <c r="AI345" s="5"/>
    </row>
    <row r="346" spans="35:35" ht="12.75" customHeight="1" x14ac:dyDescent="0.15">
      <c r="AI346" s="5"/>
    </row>
    <row r="347" spans="35:35" ht="12.75" customHeight="1" x14ac:dyDescent="0.15">
      <c r="AI347" s="5"/>
    </row>
    <row r="348" spans="35:35" ht="12.75" customHeight="1" x14ac:dyDescent="0.15">
      <c r="AI348" s="5"/>
    </row>
    <row r="349" spans="35:35" ht="15.75" customHeight="1" x14ac:dyDescent="0.15"/>
    <row r="350" spans="35:35" ht="15.75" customHeight="1" x14ac:dyDescent="0.15"/>
    <row r="351" spans="35:35" ht="15.75" customHeight="1" x14ac:dyDescent="0.15"/>
    <row r="352" spans="35:35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  <row r="1041" ht="15.75" customHeight="1" x14ac:dyDescent="0.15"/>
    <row r="1042" ht="15.75" customHeight="1" x14ac:dyDescent="0.15"/>
    <row r="1043" ht="15.75" customHeight="1" x14ac:dyDescent="0.15"/>
    <row r="1044" ht="15.75" customHeight="1" x14ac:dyDescent="0.15"/>
    <row r="1045" ht="15.75" customHeight="1" x14ac:dyDescent="0.15"/>
    <row r="1046" ht="15.75" customHeight="1" x14ac:dyDescent="0.15"/>
  </sheetData>
  <pageMargins left="0.7" right="0.7" top="0.75" bottom="0.75" header="0" footer="0"/>
  <pageSetup scale="56" orientation="portrait" r:id="rId1"/>
  <headerFooter>
    <oddFooter>&amp;F</oddFooter>
  </headerFooter>
  <rowBreaks count="1" manualBreakCount="1">
    <brk id="11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Waterfall</vt:lpstr>
      <vt:lpstr>Waterfall!Print_Area</vt:lpstr>
      <vt:lpstr>Waterfall!Print_Titles</vt:lpstr>
      <vt:lpstr>Waterfall!Z_D6A957B3_5B7E_DB44_932C_5ED21C8B6EA3_.wvu.PrintArea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Ward</dc:creator>
  <cp:lastModifiedBy>YoungE Society</cp:lastModifiedBy>
  <dcterms:created xsi:type="dcterms:W3CDTF">2022-03-07T22:32:40Z</dcterms:created>
  <dcterms:modified xsi:type="dcterms:W3CDTF">2022-08-19T04:27:01Z</dcterms:modified>
</cp:coreProperties>
</file>